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220" windowHeight="11145" activeTab="1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calcPr fullCalcOnLoad="1"/>
</workbook>
</file>

<file path=xl/sharedStrings.xml><?xml version="1.0" encoding="utf-8"?>
<sst xmlns="http://schemas.openxmlformats.org/spreadsheetml/2006/main" count="2425" uniqueCount="366">
  <si>
    <t>Доходы бюджетов поселений от возврата бюджетными учреждениями остатков субсидий прошлых лет</t>
  </si>
  <si>
    <t xml:space="preserve">Объем поступлений доходов  бюджета Весёловского сельского поселения на 2013 год
</t>
  </si>
  <si>
    <t>Наименование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</si>
  <si>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</si>
  <si>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</si>
  <si>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</si>
  <si>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</si>
  <si>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</si>
  <si>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</si>
  <si>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</si>
  <si>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</si>
  <si>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</si>
  <si>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</si>
  <si>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</si>
  <si>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</si>
  <si>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Закупка товаров, работ, услуг в сфере информационно-коммуникационных технологий</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</si>
  <si>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</si>
  <si>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</si>
  <si>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</si>
  <si>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Уплата налога на имущество организаций и земельного налога</t>
  </si>
  <si>
    <t>Уплата прочих налогов, сборов и иных платежей</t>
  </si>
  <si>
    <t>Межбюджетные трансферты</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</si>
  <si>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</si>
  <si>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</si>
  <si>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Долгосрочные муниципальные целевые программы</t>
  </si>
  <si>
    <t>Муниципальная долгосрочная целевая программа  «Развитие муниципальной службы в Весёловском сельском поселении (2012-2015 годы)»</t>
  </si>
  <si>
    <t>Другие общегосударственные вопросы</t>
  </si>
  <si>
    <t>Муниципальная целевая программа  «Использование и охрана земель в Веселовском сельском поселении на 2013-2015 годы»</t>
  </si>
  <si>
    <t>НАЦИОНАЛЬНАЯ ОБОРОНА</t>
  </si>
  <si>
    <t>Мобилизационная и вневойсковая подготовка</t>
  </si>
  <si>
    <t>Руководство и управление в сфере установленных функций</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</si>
  <si>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</si>
  <si>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</si>
  <si>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</si>
  <si>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Целевые программы муниципальных образований</t>
  </si>
  <si>
    <t>Муниципальная долгосрочная программа  «Пожарная безопасность и защита населения и территорий от чрезвычайных ситуаций Весёловского сельского поселения на 2011-2015 годы»</t>
  </si>
  <si>
    <t>Муниципальная долгосрочна целевая программа «Профилактика экстремизма и терроризма на территории Весёловского сельского поселения на 2012-2015 годы»</t>
  </si>
  <si>
    <t>НАЦИОНАЛЬНАЯ ЭКОНОМИКА</t>
  </si>
  <si>
    <t> Дорожное хозяйство (дорожные фонды)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</si>
  <si>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</si>
  <si>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</si>
  <si>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Муниципальная долгосрочная целевая программа «Развитие сети автомобильных дорог общего пользования в Весёловском сельском поселении на 2010-2015 годы»</t>
  </si>
  <si>
    <t>ЖИЛИЩНО-КОММУНАЛЬНОЕ ХОЗЯЙСТВО</t>
  </si>
  <si>
    <t>Жилищное хозяйство</t>
  </si>
  <si>
    <t>Областная долгосрочная целевая программа «Развитие жилищного строительства в Ростовской области на 2010-2015 годы»</t>
  </si>
  <si>
    <t>Подпрограмма «Переселение граждан из жилищного фонда, признанного непригодным для проживания, аварийным, подлежащим сносу, и ветхого жилищного фонда, признанного непригодным для проживания по критериям безопасности в результате ведения горных работ, в Ростовской области»</t>
  </si>
  <si>
    <t>Коммунальное хозяйство</t>
  </si>
  <si>
    <t>Муниципальная  долгосрочная целевая программа «Модернизация объектов коммунальной инфраструктуры Весёловского сельского поселения на 2011-2015 годы»</t>
  </si>
  <si>
    <t>Благоустройство</t>
  </si>
  <si>
    <t>Муниципальная долгосрочна целевая программа «Благоустройство территории Весёловского сельского поселения на 2012-2015 годы»</t>
  </si>
  <si>
    <t>ОХРАНА ОКРУЖАЮЩЕЙ СРЕДЫ</t>
  </si>
  <si>
    <t>Другие  вопросы в области охраны окружающей среды</t>
  </si>
  <si>
    <t>Муниципальная долгосрочная целевая программа «Охрана окружающей среды и рациональное природопользование в Весёловском сельском поселении на 2012-2015 годы»</t>
  </si>
  <si>
    <t>Подпрограмма «Охрана окружающей среды в Весёловском сельском поселении на 2012-2015 годы»</t>
  </si>
  <si>
    <t>КУЛЬТУРА, КИНЕМАТОГРАФИЯ</t>
  </si>
  <si>
    <t>Культура</t>
  </si>
  <si>
    <t>Муниципальная долгосрочная целевая программа «Культура Весёловского сельского поселения (2010-2015 годы)»</t>
  </si>
  <si>
    <t>СОЦИАЛЬНАЯ ПОЛИТИКА</t>
  </si>
  <si>
    <t>Пенсионное обеспечение</t>
  </si>
  <si>
    <t>Муниципальная долгосрочная целевая программа «Социальная поддержка и социальное обслуживание населения Весёловского сельского поселения на 2010-2015 годы»</t>
  </si>
  <si>
    <t>Подпрограмма «Социальная поддержка населения»</t>
  </si>
  <si>
    <t>Социальное обеспечение иные выплаты населению</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</si>
  <si>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</si>
  <si>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</si>
  <si>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ФИЗИЧЕСКАЯ КУЛЬТУРА И СПОРТ</t>
  </si>
  <si>
    <t>Другие вопросы в области физической культуры и спорта</t>
  </si>
  <si>
    <t>Муниципальная долгосрочная целевая программа «Развитие физической культуры и спорта в Весёловском сельском поселении на 2010-2015 годы»</t>
  </si>
  <si>
    <t>ИТОГО</t>
  </si>
  <si>
    <t>Рз</t>
  </si>
  <si>
    <t>ПР</t>
  </si>
  <si>
    <t>ЦСР</t>
  </si>
  <si>
    <t>ВР</t>
  </si>
  <si>
    <t>Сумма</t>
  </si>
  <si>
    <t>01</t>
  </si>
  <si>
    <t>02</t>
  </si>
  <si>
    <t>0020000</t>
  </si>
  <si>
    <t>0020300</t>
  </si>
  <si>
    <t>04</t>
  </si>
  <si>
    <t>03</t>
  </si>
  <si>
    <t>09</t>
  </si>
  <si>
    <t>05</t>
  </si>
  <si>
    <t>06</t>
  </si>
  <si>
    <t>08</t>
  </si>
  <si>
    <t xml:space="preserve">Приложение 10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</si>
  <si>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Распределение бюджетных ассигнований по разделам и подразделам, целевым статьям и видам расходов классификации расходов бюджетов на 2013 год</t>
  </si>
  <si>
    <t>13</t>
  </si>
  <si>
    <t>7950000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</si>
  <si>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</si>
  <si>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</si>
  <si>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</si>
  <si>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Плановый период</t>
  </si>
  <si>
    <t>2014 год</t>
  </si>
  <si>
    <t>2015 год</t>
  </si>
  <si>
    <t xml:space="preserve">ОБЕСПЕЧЕНИЕ ПРОВЕДЕНИЯ ВЫБОРОВ И РЕФЕРЕНДУМОВ </t>
  </si>
  <si>
    <t>Проведение выборов и референдумов</t>
  </si>
  <si>
    <t>Проведение выборов в представительные органы муниципального образования</t>
  </si>
  <si>
    <t>Специальные расходы</t>
  </si>
  <si>
    <t>07</t>
  </si>
  <si>
    <t>Условно утверждённые расходы</t>
  </si>
  <si>
    <t>121</t>
  </si>
  <si>
    <t>Подпрограмма «Социальное развитие  села в Ростовской области на 2010-2014 годы»</t>
  </si>
  <si>
    <t xml:space="preserve">Областная долгосрочная программа развития сельского  хозяйства и регулирования рынков сельскохозяйственной продукции, сырья и продовольствия в Ростовской области на 2010-2014 годы
</t>
  </si>
  <si>
    <t xml:space="preserve">Приложение 11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</si>
  <si>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Распределение бюджетных ассигнований по разделам и подразделам, целевым статьям и видам расходов классификации расходов бюджетов на плановый период 2014 и 2015 годов</t>
  </si>
  <si>
    <t>Изменения</t>
  </si>
  <si>
    <t>С учетом изменений</t>
  </si>
  <si>
    <t>Мин</t>
  </si>
  <si>
    <t>951</t>
  </si>
  <si>
    <t>Администрация Весёловского сельского поселения</t>
  </si>
  <si>
    <t>0020400</t>
  </si>
  <si>
    <t>0010000</t>
  </si>
  <si>
    <t>0013600</t>
  </si>
  <si>
    <t xml:space="preserve">Приложение 13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</si>
  <si>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 xml:space="preserve">Приложение 12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</si>
  <si>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С учетом изменений  2014 год</t>
  </si>
  <si>
    <t>Наименование субвенций из Фонда компенсаций областного бюджета</t>
  </si>
  <si>
    <t>Классификация доходов</t>
  </si>
  <si>
    <t>Наименование расходов за счет субвенций из Фонда компенсаций областного бюджета</t>
  </si>
  <si>
    <t>Раздел</t>
  </si>
  <si>
    <t>Подраздел</t>
  </si>
  <si>
    <t>Целевая статья</t>
  </si>
  <si>
    <t>Вид расходов</t>
  </si>
  <si>
    <t>Экономическая статья</t>
  </si>
  <si>
    <t>Субвенции бюджетам поселе-ний на осуществление госуда-рственных полномочий по пер-вичному воинскому учету на территориях, где отсутствуют военные комиссариаты</t>
  </si>
  <si>
    <t>2 02 03015 10 0000 151</t>
  </si>
  <si>
    <t>Осуществление государственных полномочий по первичному воинскому учету на территориях, где отсутствуют военные комиссариаты</t>
  </si>
  <si>
    <t>001 36 00</t>
  </si>
  <si>
    <t>Субвенции бюджетам город-ских и сельских поселений на выполнение передаваемых по-лномочий субъектов Рос-сийской Федерации</t>
  </si>
  <si>
    <t>2 02 03024 10 0000 151</t>
  </si>
  <si>
    <t>521 02 15</t>
  </si>
  <si>
    <t>Всего</t>
  </si>
  <si>
    <t xml:space="preserve">Суммы субвенций предоставляемых бюджету поселения из областного бюджета на 2013год
</t>
  </si>
  <si>
    <t xml:space="preserve">    (тыс. руб.)</t>
  </si>
  <si>
    <t xml:space="preserve">Приложение 14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</si>
  <si>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 xml:space="preserve">Суммы субвенций предоставляемых бюджету поселения из областного бюджета на 2014год
</t>
  </si>
  <si>
    <t xml:space="preserve">Приложение 15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</si>
  <si>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 xml:space="preserve">Суммы субвенций предоставляемых бюджету поселения из областного бюджета на 2015год
</t>
  </si>
  <si>
    <t xml:space="preserve">Наименование </t>
  </si>
  <si>
    <t>В том числе</t>
  </si>
  <si>
    <t>в целях софинансирования особо важных и (или) контролируемых Администрацией Ростовской области объектов и направлений расходования средств</t>
  </si>
  <si>
    <t>Обл. бюджет</t>
  </si>
  <si>
    <t>Бюджет поселения</t>
  </si>
  <si>
    <t>Переселение  граждан из аварийного жилищного фонда,  признанного непригодным для проживания, аварийным и подлежащим сносу</t>
  </si>
  <si>
    <t>Ремонт и содержание автомобильных дорог общего пользования местного значения</t>
  </si>
  <si>
    <t xml:space="preserve">
</t>
  </si>
  <si>
    <t>Приложение 16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t>
  </si>
  <si>
    <t xml:space="preserve">  (тыс. руб.)</t>
  </si>
  <si>
    <t>2014г.</t>
  </si>
  <si>
    <t>2015г.</t>
  </si>
  <si>
    <t>2015г</t>
  </si>
  <si>
    <t xml:space="preserve">Переселение  граждан из аварийного жилищного фонда,  признанного непригодным для проживания, аварийным и подлежащим сносу </t>
  </si>
  <si>
    <t xml:space="preserve">Мероприятия по развитию газификации в сельской местности </t>
  </si>
  <si>
    <t>Мероприятия по развитию водоснабжения в сельской местности</t>
  </si>
  <si>
    <t xml:space="preserve">Приложение  №17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2015годов </t>
  </si>
  <si>
    <t>Код бюджетной классификации Российской Федерации</t>
  </si>
  <si>
    <t>Наименование главного администратора источников  финансирования дефицита  бюджета поселения</t>
  </si>
  <si>
    <t>источников финансирования дефицита  бюджета поселения</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</si>
  <si>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</si>
  <si>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</si>
  <si>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</si>
  <si>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</si>
  <si>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 xml:space="preserve">Приложение 9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</si>
  <si>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главного администратора</t>
  </si>
  <si>
    <t xml:space="preserve">Перечень главных администраторов источников финансирования
дефицита бюджета Весёловского сельского поселения
</t>
  </si>
  <si>
    <t>доходов  бюджета поселения</t>
  </si>
  <si>
    <t>Министерство имущественных и земельных отношений, финансового оздоровления предприятий, организаций Ростовской области</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</si>
  <si>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</si>
  <si>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</si>
  <si>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Межрайонная инспекция Федеральной налоговой службы России  №13 по Ростовской области</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</si>
  <si>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</si>
  <si>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</si>
  <si>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</si>
  <si>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статьями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</si>
  <si>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</si>
  <si>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</si>
  <si>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1 05 01011 01 0000 110</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</si>
  <si>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</si>
  <si>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</si>
  <si>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1 05 01021 01 0000 110</t>
  </si>
  <si>
    <t>Налог, взимаемый с налогоплательщиков, выбравших в качестве объекта налогообложения доходы, уменьшенные на величину расходов</t>
  </si>
  <si>
    <r>
      <t xml:space="preserve">Налог, взимаемый с налогоплательщиков, выбравших в качестве объекта налогообложения доходы, уменьшенные на величину расходов </t>
    </r>
    <r>
      <rPr>
        <sz val="14"/>
        <color indexed="8"/>
        <rFont val="Times New Roman"/>
        <family val="1"/>
      </rPr>
      <t>(за налоговые периоды, истекшие до 1 января 2011 года)</t>
    </r>
  </si>
  <si>
    <t>1 05 03010 01 0000 110</t>
  </si>
  <si>
    <t>Единый сельскохозяйственный налог</t>
  </si>
  <si>
    <t>1 05 03020 01 0000 110</t>
  </si>
  <si>
    <r>
      <t xml:space="preserve">Единый сельскохозяйственный налог </t>
    </r>
    <r>
      <rPr>
        <sz val="14"/>
        <color indexed="8"/>
        <rFont val="Times New Roman"/>
        <family val="1"/>
      </rPr>
      <t>(за налоговые периоды, истекшие до 1 января 2011года)</t>
    </r>
  </si>
  <si>
    <t>1 06 01030 10 0000 110</t>
  </si>
  <si>
    <t>Налог на имущество физических лиц, взимаемый  по ставкам, применяемым к объектам налогообложения, расположенных в границах поселений</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</si>
  <si>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</si>
  <si>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</si>
  <si>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1 06 06023 10 0000 110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</si>
  <si>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</si>
  <si>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главного администратора доходов</t>
  </si>
  <si>
    <r>
      <t>Наименование главного администратора доходов</t>
    </r>
    <r>
      <rPr>
        <sz val="12"/>
        <rFont val="Times New Roman"/>
        <family val="1"/>
      </rPr>
      <t xml:space="preserve">   бюджета поселения</t>
    </r>
  </si>
  <si>
    <t>Перечень главных администраторов доходов бюджета Весёловского сельского поселения – органы государственной власти Ростовской области</t>
  </si>
  <si>
    <t xml:space="preserve">Приложение 8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</si>
  <si>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 xml:space="preserve">Приложение 7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</si>
  <si>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 xml:space="preserve">Перечень главных администраторов доходов  бюджета поселения -
органов местного самоуправления Весёловского района
</t>
  </si>
  <si>
    <t>Администрация Весёловского района</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</si>
  <si>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</si>
  <si>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</si>
  <si>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Приложение 6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</si>
  <si>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Перечень главных администраторов доходов  бюджета поселения -органов  местного самоуправления Весёловского сельского поселения</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</si>
  <si>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</si>
  <si>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</si>
  <si>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</si>
  <si>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</si>
  <si>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</si>
  <si>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</si>
  <si>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1 13 02995 10 0000 130</t>
  </si>
  <si>
    <t>Прочие доходы от компенсации затрат  бюджетов поселений</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</si>
  <si>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</si>
  <si>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</si>
  <si>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1 14 06025 10 0000 430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</si>
  <si>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</si>
  <si>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</si>
  <si>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</si>
  <si>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1 17 01050 10 0000 180</t>
  </si>
  <si>
    <t>Невыясненные поступления, зачисляемые в бюджеты поселений</t>
  </si>
  <si>
    <t>1 17 05050 10 0000 180</t>
  </si>
  <si>
    <t>Прочие неналоговые доходы бюджетов поселений</t>
  </si>
  <si>
    <t>2 02 01001 10 0000 151</t>
  </si>
  <si>
    <t>Дотации бюджетам поселений на выравнивание бюджетной обеспеченности</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</si>
  <si>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</si>
  <si>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</si>
  <si>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2 02 04012 10 0000 151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</si>
  <si>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</si>
  <si>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2 02 04014 10 0000 151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</si>
  <si>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</si>
  <si>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2 02 04999 10 0000 151</t>
  </si>
  <si>
    <t>Прочие межбюджетные трансферты, передаваемые бюджетам поселений</t>
  </si>
  <si>
    <t>2 02 09054 10 0000 151</t>
  </si>
  <si>
    <t>Прочие безвозмездные поступления в бюджеты поселений от бюджетов муниципальных районов</t>
  </si>
  <si>
    <t>2 08 05000 10 0000 180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</si>
  <si>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</si>
  <si>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</si>
  <si>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</si>
  <si>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Наименование дохода</t>
  </si>
  <si>
    <t xml:space="preserve">Доходы, полученные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</si>
  <si>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</si>
  <si>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                                                                                                               </t>
  </si>
  <si>
    <t xml:space="preserve">Доходы от перечисления части прибыли, остающейся   после уплаты налогов и  иных платежей муниципальных   унитарных предприятий, созданных поселениями                                                                                            </t>
  </si>
  <si>
    <t xml:space="preserve">Доходы от реализации имущества, находящегося в  собственности поселений в части  реализации   основных средств по указанному имуществу)                      </t>
  </si>
  <si>
    <t xml:space="preserve">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</si>
  <si>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Доходы от продажи земельных участков, находящихся в собственности поселений (за исключением земельных участков муниципальных автономных учреждений)                                                                                                              </t>
  </si>
  <si>
    <t xml:space="preserve">Невыясненные  поступления, зачисляемые в бюджеты поселений                     </t>
  </si>
  <si>
    <t xml:space="preserve">Нормативы отчислений
Налоговых и неналоговых доходов в бюджет Весёловского сельского поселе-ния на 2013 год и на плановый период 2014 и 2015 годов
</t>
  </si>
  <si>
    <t xml:space="preserve">  (в процентах)</t>
  </si>
  <si>
    <t xml:space="preserve">Приложение 5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</si>
  <si>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</si>
  <si>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Прочие доходы от оказания платных услуг получателями средств бюджетов поселений и компенсации затрат бюджетов поселений</t>
  </si>
  <si>
    <t>Норма-тив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</si>
  <si>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</si>
  <si>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</si>
  <si>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</si>
  <si>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</si>
  <si>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</si>
  <si>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</si>
  <si>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</si>
  <si>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</si>
  <si>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</si>
  <si>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</si>
  <si>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</si>
  <si>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</si>
  <si>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</si>
  <si>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</si>
  <si>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</si>
  <si>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</si>
  <si>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Уменьшение прочих остатков денежных средств бюджетов  поселений</t>
  </si>
  <si>
    <t xml:space="preserve">Приложение 4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</si>
  <si>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 xml:space="preserve">Источники финансирования дефицита  бюджета Весёловского сельского по-селения  на плановый период 2014 и 2015 годов
</t>
  </si>
  <si>
    <t>(тыс. рублей)</t>
  </si>
  <si>
    <t>Приложение 3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t>
  </si>
  <si>
    <t xml:space="preserve">Источники финансирования дефицита бюджета Весёловского сельского поселения на 2013 год
</t>
  </si>
  <si>
    <t>Код БК РФ</t>
  </si>
  <si>
    <t>Наименование статьи доходов</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</si>
  <si>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</si>
  <si>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</si>
  <si>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</si>
  <si>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</si>
  <si>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</si>
  <si>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</si>
  <si>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</si>
  <si>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</si>
  <si>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</si>
  <si>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</si>
  <si>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</si>
  <si>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</si>
  <si>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</si>
  <si>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1 05 01012 01 0000 110</t>
  </si>
  <si>
    <t>1 05 01020 01 0000 110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</si>
  <si>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</si>
  <si>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</si>
  <si>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</si>
  <si>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</si>
  <si>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1 05 03000 01 0000 110</t>
  </si>
  <si>
    <t>Единый сельскохозяйственный налог (за налоговые периоды, истекшие до 1 января 2011 года)</t>
  </si>
  <si>
    <t>1 06 00000 00 0000 000</t>
  </si>
  <si>
    <t>НАЛОГИ НА ИМУЩЕСТВО</t>
  </si>
  <si>
    <t>1 06 01000 00 0000 110</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</si>
  <si>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</si>
  <si>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</si>
  <si>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</si>
  <si>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</si>
  <si>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</si>
  <si>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</si>
  <si>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</si>
  <si>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</si>
  <si>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</si>
  <si>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</si>
  <si>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</si>
  <si>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</si>
  <si>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</si>
  <si>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</si>
  <si>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</si>
  <si>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</si>
  <si>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</si>
  <si>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</si>
  <si>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</si>
  <si>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</si>
  <si>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</si>
  <si>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</si>
  <si>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</si>
  <si>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</si>
  <si>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</si>
  <si>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</si>
  <si>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</si>
  <si>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1 14 02050 10 0000 410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</si>
  <si>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</si>
  <si>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</si>
  <si>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</si>
  <si>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</si>
  <si>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</si>
  <si>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</si>
  <si>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</si>
  <si>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</si>
  <si>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</si>
  <si>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</si>
  <si>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</si>
  <si>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</si>
  <si>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</si>
  <si>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</si>
  <si>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</si>
  <si>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</si>
  <si>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</si>
  <si>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</si>
  <si>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</si>
  <si>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2 02 03024 00 0000 151</t>
  </si>
  <si>
    <t>Субвенции местным бюджетам на выполнение передаваемых полномочий субъектов Российской Федерации</t>
  </si>
  <si>
    <t xml:space="preserve">Приложение 2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</si>
  <si>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 xml:space="preserve">Объем поступлений доходов Весёловского сельского поселения на плановый период 2014 и 2015 годов
</t>
  </si>
  <si>
    <t>Субвенции бюджетам городских и сельских поселений на выполнение передаваемых полномочий субъектов Российской Федерации</t>
  </si>
  <si>
    <t>2 02 04000 00 0000 151</t>
  </si>
  <si>
    <t>Иные межбюджетные трансферты</t>
  </si>
  <si>
    <t>2 02 04999 00 0000 151</t>
  </si>
  <si>
    <t>Прочие межбюджетные трансферты, передаваемые бюджетам</t>
  </si>
  <si>
    <t>ВСЕГО ДОХОДОВ</t>
  </si>
  <si>
    <t xml:space="preserve">Приложение 1
к Решению Собрания депутатов
 Весёловского сельского поселения
«О бюджете Весёловского сельского
поселения Весёловского района на 2013 год 
и на  плановый период 2014 и 2015 годов»
</t>
  </si>
  <si>
    <t>0200000</t>
  </si>
  <si>
    <t>0200900</t>
  </si>
  <si>
    <t xml:space="preserve">Субсидии в целях софинансирования особо важных и (или) контролируемых Правительством Ростовской области объектов и направлений расходования средств за счет средств  Фонда софинансирования  расходов на 2013 год
</t>
  </si>
  <si>
    <t xml:space="preserve">Субсидии в целях софинансирования особо важных и (или) контролируемых Правительством Ростовской области объектов и направлений расходования средств за счет средств  Фонда софинансирования  расходов на 2014-2015 год
</t>
  </si>
  <si>
    <t>2 18 05010 10 0000 180</t>
  </si>
  <si>
    <t>7951100</t>
  </si>
  <si>
    <t>200</t>
  </si>
  <si>
    <t>240</t>
  </si>
  <si>
    <t>Муниципальная долгосрочная целевая программа «Повышение безопасности дорожного движения на территории Весёловского сельского поселения на 2013-2015 годы»</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</si>
</sst>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16">
    <font>
      <sz val="10"/>
      <name val="Arial"/>
      <family val="0"/>
    </font>
    <font>
      <b/>
      <sz val="12"/>
      <name val="Times New Roman"/>
      <family val="1"/>
    </font>
    <font>
      <b/>
      <sz val="14"/>
      <name val="Times New Roman"/>
      <family val="1"/>
    </font>
    <font>
      <sz val="14"/>
      <name val="Times New Roman"/>
      <family val="1"/>
    </font>
    <font>
      <sz val="8"/>
      <name val="Arial"/>
      <family val="0"/>
    </font>
    <font>
      <sz val="10"/>
      <name val="Times New Roman"/>
      <family val="1"/>
    </font>
    <font>
      <sz val="9"/>
      <name val="Arial"/>
      <family val="0"/>
    </font>
    <font>
      <b/>
      <sz val="9"/>
      <name val="Times New Roman"/>
      <family val="1"/>
    </font>
    <font>
      <b/>
      <sz val="10"/>
      <name val="Times New Roman"/>
      <family val="1"/>
    </font>
    <font>
      <sz val="14"/>
      <name val="Arial"/>
      <family val="0"/>
    </font>
    <font>
      <u val="single"/>
      <sz val="10"/>
      <color indexed="12"/>
      <name val="Arial"/>
      <family val="0"/>
    </font>
    <font>
      <u val="single"/>
      <sz val="10"/>
      <color indexed="36"/>
      <name val="Arial"/>
      <family val="0"/>
    </font>
    <font>
      <sz val="12"/>
      <name val="Times New Roman"/>
      <family val="1"/>
    </font>
    <font>
      <sz val="14"/>
      <color indexed="8"/>
      <name val="Times New Roman"/>
      <family val="1"/>
    </font>
    <font>
      <sz val="12"/>
      <color indexed="8"/>
      <name val="Times New Roman"/>
      <family val="1"/>
    </font>
    <font>
      <sz val="12"/>
      <name val="Arial"/>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65">
    <xf numFmtId="0" fontId="0" fillId="0" borderId="0" xfId="0" applyAlignment="1">
      <alignmen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justify" vertical="top" wrapText="1"/>
    </xf>
    <xf numFmtId="180" fontId="3" fillId="0" borderId="1" xfId="0" applyNumberFormat="1" applyFont="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0" fillId="0" borderId="0" xfId="0" applyFill="1" applyAlignment="1">
      <alignment wrapText="1"/>
    </xf>
    <xf numFmtId="0" fontId="3" fillId="0" borderId="1" xfId="0" applyFont="1"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0" fillId="0" borderId="0" xfId="0" applyFill="1" applyBorder="1" applyAlignment="1">
      <alignment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180" fontId="5" fillId="0" borderId="0" xfId="0" applyNumberFormat="1"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9" fillId="0" borderId="0" xfId="0" applyFont="1" applyAlignment="1">
      <alignment horizontal="center" vertical="top"/>
    </xf>
    <xf numFmtId="0" fontId="9" fillId="0" borderId="0" xfId="0" applyFont="1" applyBorder="1" applyAlignment="1">
      <alignment horizontal="center" vertical="top"/>
    </xf>
    <xf numFmtId="0" fontId="5" fillId="0" borderId="0" xfId="0" applyFont="1" applyAlignment="1">
      <alignment horizontal="right" vertical="top"/>
    </xf>
    <xf numFmtId="0" fontId="5" fillId="0" borderId="0" xfId="0" applyFont="1" applyAlignment="1">
      <alignment horizontal="right" vertical="center" wrapText="1"/>
    </xf>
    <xf numFmtId="0" fontId="3" fillId="0" borderId="0" xfId="0" applyFont="1" applyAlignment="1">
      <alignment horizontal="right" vertical="center" wrapText="1"/>
    </xf>
    <xf numFmtId="0" fontId="5" fillId="0" borderId="1" xfId="0" applyFont="1" applyBorder="1" applyAlignment="1">
      <alignment horizontal="center" vertical="top" wrapText="1"/>
    </xf>
    <xf numFmtId="0" fontId="3" fillId="0" borderId="1" xfId="0" applyFont="1" applyBorder="1" applyAlignment="1">
      <alignment vertical="top" wrapText="1"/>
    </xf>
    <xf numFmtId="0" fontId="12" fillId="0" borderId="1" xfId="0" applyFont="1" applyBorder="1" applyAlignment="1">
      <alignment horizontal="center" vertical="center" wrapText="1"/>
    </xf>
    <xf numFmtId="0" fontId="3" fillId="0" borderId="0" xfId="0" applyFont="1" applyBorder="1" applyAlignment="1">
      <alignment horizontal="right" vertical="top" wrapText="1"/>
    </xf>
    <xf numFmtId="0" fontId="3" fillId="0" borderId="1" xfId="0" applyFont="1" applyFill="1" applyBorder="1" applyAlignment="1">
      <alignment horizontal="left" vertical="center" wrapText="1"/>
    </xf>
    <xf numFmtId="0" fontId="2" fillId="0" borderId="1" xfId="0" applyFont="1" applyBorder="1" applyAlignment="1">
      <alignment wrapText="1"/>
    </xf>
    <xf numFmtId="0" fontId="3" fillId="0" borderId="1" xfId="0" applyFont="1" applyBorder="1" applyAlignment="1">
      <alignment horizontal="center" vertical="center"/>
    </xf>
    <xf numFmtId="0" fontId="3" fillId="0" borderId="0" xfId="0" applyFont="1" applyAlignment="1">
      <alignment/>
    </xf>
    <xf numFmtId="0" fontId="3" fillId="0" borderId="1" xfId="0" applyFont="1" applyBorder="1" applyAlignment="1">
      <alignment horizontal="justify" wrapText="1"/>
    </xf>
    <xf numFmtId="0" fontId="13" fillId="0" borderId="1" xfId="0" applyFont="1" applyBorder="1" applyAlignment="1">
      <alignment horizontal="justify" wrapText="1"/>
    </xf>
    <xf numFmtId="0" fontId="14" fillId="0" borderId="1" xfId="0" applyFont="1" applyBorder="1" applyAlignment="1">
      <alignment horizontal="center" wrapText="1"/>
    </xf>
    <xf numFmtId="0" fontId="12" fillId="0" borderId="1" xfId="0" applyFont="1" applyBorder="1" applyAlignment="1">
      <alignment horizontal="center" vertical="top" wrapText="1"/>
    </xf>
    <xf numFmtId="0" fontId="0" fillId="0" borderId="0" xfId="0" applyAlignment="1">
      <alignment horizontal="center" vertical="center"/>
    </xf>
    <xf numFmtId="0" fontId="5" fillId="0" borderId="1" xfId="0" applyFont="1" applyBorder="1" applyAlignment="1">
      <alignment horizontal="center" wrapText="1"/>
    </xf>
    <xf numFmtId="0" fontId="12" fillId="0" borderId="2"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top"/>
    </xf>
    <xf numFmtId="0" fontId="0" fillId="0" borderId="0" xfId="0" applyFill="1" applyAlignment="1">
      <alignment/>
    </xf>
    <xf numFmtId="2"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xf>
    <xf numFmtId="0" fontId="2" fillId="0" borderId="1" xfId="0" applyFont="1" applyBorder="1" applyAlignment="1">
      <alignment horizontal="center" vertical="center"/>
    </xf>
    <xf numFmtId="0" fontId="0"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80" fontId="3"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Font="1" applyFill="1" applyAlignment="1">
      <alignment wrapText="1"/>
    </xf>
    <xf numFmtId="0" fontId="3" fillId="0" borderId="1" xfId="0" applyFont="1" applyFill="1" applyBorder="1" applyAlignment="1">
      <alignment horizontal="justify" vertical="top"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0"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180" fontId="3" fillId="0" borderId="1"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wrapText="1"/>
    </xf>
    <xf numFmtId="0" fontId="0" fillId="0" borderId="1" xfId="0" applyFont="1" applyFill="1" applyBorder="1" applyAlignment="1">
      <alignment wrapText="1"/>
    </xf>
    <xf numFmtId="0" fontId="3" fillId="0" borderId="1" xfId="0" applyFont="1" applyFill="1" applyBorder="1" applyAlignment="1">
      <alignment horizontal="center" vertical="center" wrapText="1"/>
    </xf>
    <xf numFmtId="180" fontId="3" fillId="0" borderId="1"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xf>
    <xf numFmtId="180" fontId="3" fillId="0" borderId="0" xfId="0" applyNumberFormat="1"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5" fillId="0" borderId="0" xfId="0" applyFont="1" applyFill="1" applyAlignment="1">
      <alignment/>
    </xf>
    <xf numFmtId="0" fontId="1" fillId="0" borderId="1" xfId="0" applyFont="1" applyFill="1" applyBorder="1" applyAlignment="1">
      <alignment horizontal="center" vertical="top" wrapText="1"/>
    </xf>
    <xf numFmtId="0" fontId="0" fillId="0" borderId="0" xfId="0" applyFill="1" applyBorder="1" applyAlignment="1">
      <alignment/>
    </xf>
    <xf numFmtId="0" fontId="3" fillId="0" borderId="1" xfId="0" applyFont="1" applyFill="1" applyBorder="1" applyAlignment="1">
      <alignment/>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0" fillId="0" borderId="3" xfId="0" applyFill="1" applyBorder="1" applyAlignment="1">
      <alignment wrapText="1"/>
    </xf>
    <xf numFmtId="0" fontId="0" fillId="0" borderId="1" xfId="0" applyFill="1" applyBorder="1" applyAlignment="1">
      <alignment wrapText="1"/>
    </xf>
    <xf numFmtId="0" fontId="3" fillId="0" borderId="1" xfId="0" applyFont="1" applyFill="1" applyBorder="1" applyAlignment="1">
      <alignment horizontal="center" vertical="center"/>
    </xf>
    <xf numFmtId="180" fontId="2" fillId="0" borderId="1" xfId="0" applyNumberFormat="1" applyFont="1" applyFill="1" applyBorder="1" applyAlignment="1">
      <alignment horizontal="center"/>
    </xf>
    <xf numFmtId="0" fontId="9" fillId="0" borderId="0" xfId="0" applyFont="1" applyFill="1" applyAlignment="1">
      <alignment/>
    </xf>
    <xf numFmtId="0" fontId="0" fillId="0" borderId="0" xfId="0" applyFill="1" applyAlignment="1">
      <alignment horizontal="left" vertical="center"/>
    </xf>
    <xf numFmtId="0" fontId="3" fillId="0" borderId="1" xfId="0" applyFont="1" applyFill="1" applyBorder="1" applyAlignment="1">
      <alignment horizontal="justify" vertical="center" wrapText="1"/>
    </xf>
    <xf numFmtId="0" fontId="2" fillId="0" borderId="1" xfId="0" applyFont="1" applyFill="1" applyBorder="1" applyAlignment="1">
      <alignment horizontal="center" vertical="top" wrapText="1"/>
    </xf>
    <xf numFmtId="0" fontId="3" fillId="0" borderId="4"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3" fillId="0" borderId="1" xfId="0" applyFont="1" applyBorder="1" applyAlignment="1">
      <alignment horizontal="justify" wrapText="1"/>
    </xf>
    <xf numFmtId="0" fontId="3" fillId="0" borderId="0" xfId="0" applyFont="1" applyBorder="1" applyAlignment="1">
      <alignment horizontal="center" vertical="top" wrapText="1"/>
    </xf>
    <xf numFmtId="0" fontId="3" fillId="0" borderId="1" xfId="0" applyFont="1" applyBorder="1" applyAlignment="1">
      <alignment horizontal="left" vertical="top"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right" vertical="top" wrapText="1"/>
    </xf>
    <xf numFmtId="0" fontId="0" fillId="0" borderId="5" xfId="0" applyBorder="1" applyAlignment="1">
      <alignment horizontal="right"/>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justify"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0" xfId="0" applyFont="1" applyFill="1" applyAlignment="1">
      <alignment horizontal="right" vertical="top" wrapText="1"/>
    </xf>
    <xf numFmtId="0" fontId="3" fillId="0" borderId="0" xfId="0" applyFont="1" applyFill="1" applyAlignment="1">
      <alignment horizontal="righ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right" vertical="top" wrapText="1"/>
    </xf>
    <xf numFmtId="0" fontId="3" fillId="0" borderId="0" xfId="0" applyFont="1" applyFill="1" applyBorder="1" applyAlignment="1">
      <alignment horizontal="right" vertical="top"/>
    </xf>
    <xf numFmtId="0" fontId="3" fillId="0" borderId="0" xfId="0" applyFont="1" applyFill="1" applyAlignment="1">
      <alignment horizontal="center" vertical="top" wrapText="1"/>
    </xf>
    <xf numFmtId="0" fontId="3" fillId="0" borderId="0" xfId="0" applyFont="1" applyFill="1" applyAlignment="1">
      <alignment horizontal="center" vertical="top"/>
    </xf>
    <xf numFmtId="0" fontId="12" fillId="0" borderId="5" xfId="0" applyFont="1" applyFill="1" applyBorder="1" applyAlignment="1">
      <alignment horizontal="right" vertical="top" wrapText="1"/>
    </xf>
    <xf numFmtId="0" fontId="12" fillId="0" borderId="5" xfId="0" applyFont="1" applyFill="1" applyBorder="1" applyAlignment="1">
      <alignment horizontal="right" vertical="top"/>
    </xf>
    <xf numFmtId="0" fontId="2" fillId="0" borderId="1" xfId="0" applyFont="1" applyFill="1" applyBorder="1" applyAlignment="1">
      <alignment horizontal="center" vertical="center" wrapText="1"/>
    </xf>
    <xf numFmtId="0" fontId="3" fillId="0" borderId="0" xfId="0" applyFont="1" applyAlignment="1">
      <alignment horizontal="right" wrapText="1"/>
    </xf>
    <xf numFmtId="0" fontId="3" fillId="0" borderId="0" xfId="0" applyFont="1" applyAlignment="1">
      <alignment horizontal="right"/>
    </xf>
    <xf numFmtId="0" fontId="3" fillId="0" borderId="0" xfId="0" applyFont="1" applyAlignment="1">
      <alignment horizontal="center" vertical="top" wrapText="1"/>
    </xf>
    <xf numFmtId="0" fontId="3" fillId="0" borderId="0" xfId="0" applyFont="1" applyAlignment="1">
      <alignment horizontal="center" vertical="top"/>
    </xf>
    <xf numFmtId="0" fontId="12" fillId="0" borderId="5" xfId="0" applyFont="1" applyBorder="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right" vertical="top"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xf>
    <xf numFmtId="0" fontId="3" fillId="0" borderId="5" xfId="0" applyFont="1" applyFill="1" applyBorder="1" applyAlignment="1">
      <alignment horizontal="right"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xf>
    <xf numFmtId="0" fontId="2" fillId="0" borderId="0" xfId="0" applyFont="1" applyBorder="1" applyAlignment="1">
      <alignment horizontal="center" vertical="top" wrapText="1"/>
    </xf>
    <xf numFmtId="0" fontId="5" fillId="0" borderId="5" xfId="0" applyFont="1" applyBorder="1" applyAlignment="1">
      <alignment horizontal="right"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4" xfId="0" applyFont="1" applyBorder="1" applyAlignment="1">
      <alignment horizontal="justify" vertical="center" wrapText="1"/>
    </xf>
    <xf numFmtId="0" fontId="3" fillId="0" borderId="0" xfId="0" applyFont="1" applyAlignment="1">
      <alignment horizontal="right" vertical="center" wrapText="1"/>
    </xf>
    <xf numFmtId="0" fontId="5" fillId="0" borderId="0" xfId="0" applyFont="1" applyAlignment="1">
      <alignment horizontal="right" vertical="top" wrapText="1"/>
    </xf>
    <xf numFmtId="0" fontId="5" fillId="0" borderId="0" xfId="0" applyFont="1" applyAlignment="1">
      <alignment horizontal="right" vertical="top"/>
    </xf>
    <xf numFmtId="0" fontId="0" fillId="0" borderId="0" xfId="0" applyFont="1" applyAlignment="1">
      <alignment horizontal="right" vertical="center"/>
    </xf>
    <xf numFmtId="0" fontId="3" fillId="0" borderId="1" xfId="0" applyFont="1" applyBorder="1" applyAlignment="1">
      <alignment horizontal="center" vertical="top" wrapText="1"/>
    </xf>
    <xf numFmtId="0" fontId="5" fillId="0" borderId="1" xfId="0" applyFont="1" applyBorder="1" applyAlignment="1">
      <alignment horizontal="center" vertical="top" wrapText="1"/>
    </xf>
    <xf numFmtId="0" fontId="3" fillId="0" borderId="5" xfId="0" applyFont="1" applyBorder="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27"/>
  <sheetViews>
    <sheetView workbookViewId="0" topLeftCell="B1">
      <selection activeCell="C10" sqref="C10"/>
    </sheetView>
  </sheetViews>
  <sheetFormatPr defaultColWidth="9.140625" defaultRowHeight="12.75"/>
  <cols>
    <col min="1" max="1" width="2.7109375" style="54" customWidth="1"/>
    <col min="2" max="2" width="29.8515625" style="54" customWidth="1"/>
    <col min="3" max="3" width="98.140625" style="54" customWidth="1"/>
    <col min="4" max="4" width="11.57421875" style="54" customWidth="1"/>
    <col min="5" max="16384" width="9.140625" style="54" customWidth="1"/>
  </cols>
  <sheetData>
    <row r="1" spans="2:4" ht="12.75">
      <c r="B1" s="120" t="s">
        <v>356</v>
      </c>
      <c r="C1" s="121"/>
      <c r="D1" s="121"/>
    </row>
    <row r="2" spans="2:4" ht="12.75">
      <c r="B2" s="121"/>
      <c r="C2" s="121"/>
      <c r="D2" s="121"/>
    </row>
    <row r="3" spans="2:4" ht="12.75">
      <c r="B3" s="121"/>
      <c r="C3" s="121"/>
      <c r="D3" s="121"/>
    </row>
    <row r="4" spans="2:4" ht="12.75">
      <c r="B4" s="121"/>
      <c r="C4" s="121"/>
      <c r="D4" s="121"/>
    </row>
    <row r="5" spans="2:4" ht="12.75">
      <c r="B5" s="121"/>
      <c r="C5" s="121"/>
      <c r="D5" s="121"/>
    </row>
    <row r="6" spans="2:4" ht="51.75" customHeight="1">
      <c r="B6" s="121"/>
      <c r="C6" s="121"/>
      <c r="D6" s="121"/>
    </row>
    <row r="8" spans="2:4" ht="18.75">
      <c r="B8" s="122" t="s">
        <v>1</v>
      </c>
      <c r="C8" s="123"/>
      <c r="D8" s="123"/>
    </row>
    <row r="9" spans="2:4" ht="18.75">
      <c r="B9" s="124" t="s">
        <v>270</v>
      </c>
      <c r="C9" s="125"/>
      <c r="D9" s="125"/>
    </row>
    <row r="10" spans="2:4" ht="33.75" customHeight="1">
      <c r="B10" s="103" t="s">
        <v>273</v>
      </c>
      <c r="C10" s="103" t="s">
        <v>274</v>
      </c>
      <c r="D10" s="103" t="s">
        <v>72</v>
      </c>
    </row>
    <row r="11" spans="2:4" ht="15.75" customHeight="1">
      <c r="B11" s="57">
        <v>1</v>
      </c>
      <c r="C11" s="72">
        <v>2</v>
      </c>
      <c r="D11" s="72">
        <v>4</v>
      </c>
    </row>
    <row r="12" spans="2:4" ht="15.75" customHeight="1">
      <c r="B12" s="56" t="s">
        <v>275</v>
      </c>
      <c r="C12" s="68" t="s">
        <v>276</v>
      </c>
      <c r="D12" s="7">
        <f>D13+D17+D29+D37+D46</f>
        <v>15922.8</v>
      </c>
    </row>
    <row r="13" spans="2:4" ht="15.75" customHeight="1">
      <c r="B13" s="56" t="s">
        <v>277</v>
      </c>
      <c r="C13" s="68" t="s">
        <v>278</v>
      </c>
      <c r="D13" s="7">
        <f>D15+D16</f>
        <v>6023</v>
      </c>
    </row>
    <row r="14" spans="2:4" ht="15.75" customHeight="1">
      <c r="B14" s="98" t="s">
        <v>279</v>
      </c>
      <c r="C14" s="39" t="s">
        <v>280</v>
      </c>
      <c r="D14" s="10">
        <f>D15+D16</f>
        <v>6023</v>
      </c>
    </row>
    <row r="15" spans="2:4" ht="73.5" customHeight="1">
      <c r="B15" s="98" t="s">
        <v>169</v>
      </c>
      <c r="C15" s="102" t="s">
        <v>170</v>
      </c>
      <c r="D15" s="10">
        <v>5996.1</v>
      </c>
    </row>
    <row r="16" spans="2:4" ht="112.5" customHeight="1">
      <c r="B16" s="98" t="s">
        <v>171</v>
      </c>
      <c r="C16" s="102" t="s">
        <v>281</v>
      </c>
      <c r="D16" s="10">
        <v>26.9</v>
      </c>
    </row>
    <row r="17" spans="2:4" ht="18.75">
      <c r="B17" s="56" t="s">
        <v>282</v>
      </c>
      <c r="C17" s="68" t="s">
        <v>283</v>
      </c>
      <c r="D17" s="85">
        <f>D18+D26</f>
        <v>996.7</v>
      </c>
    </row>
    <row r="18" spans="2:4" ht="20.25" customHeight="1">
      <c r="B18" s="98" t="s">
        <v>284</v>
      </c>
      <c r="C18" s="39" t="s">
        <v>285</v>
      </c>
      <c r="D18" s="84">
        <f>D19+D22+D25</f>
        <v>707.2</v>
      </c>
    </row>
    <row r="19" spans="2:4" ht="35.25" customHeight="1">
      <c r="B19" s="98" t="s">
        <v>286</v>
      </c>
      <c r="C19" s="39" t="s">
        <v>287</v>
      </c>
      <c r="D19" s="84">
        <f>D20+D21</f>
        <v>455</v>
      </c>
    </row>
    <row r="20" spans="2:4" ht="35.25" customHeight="1">
      <c r="B20" s="98" t="s">
        <v>175</v>
      </c>
      <c r="C20" s="39" t="s">
        <v>287</v>
      </c>
      <c r="D20" s="10">
        <v>454</v>
      </c>
    </row>
    <row r="21" spans="2:4" ht="35.25" customHeight="1">
      <c r="B21" s="98" t="s">
        <v>288</v>
      </c>
      <c r="C21" s="39" t="s">
        <v>177</v>
      </c>
      <c r="D21" s="10">
        <v>1</v>
      </c>
    </row>
    <row r="22" spans="2:4" ht="35.25" customHeight="1">
      <c r="B22" s="98" t="s">
        <v>289</v>
      </c>
      <c r="C22" s="39" t="s">
        <v>179</v>
      </c>
      <c r="D22" s="84">
        <f>D23+D24</f>
        <v>105</v>
      </c>
    </row>
    <row r="23" spans="2:4" ht="35.25" customHeight="1">
      <c r="B23" s="98" t="s">
        <v>178</v>
      </c>
      <c r="C23" s="39" t="s">
        <v>179</v>
      </c>
      <c r="D23" s="10">
        <v>104</v>
      </c>
    </row>
    <row r="24" spans="2:4" ht="56.25">
      <c r="B24" s="98" t="s">
        <v>290</v>
      </c>
      <c r="C24" s="39" t="s">
        <v>291</v>
      </c>
      <c r="D24" s="10">
        <v>1</v>
      </c>
    </row>
    <row r="25" spans="2:4" ht="18" customHeight="1">
      <c r="B25" s="98" t="s">
        <v>292</v>
      </c>
      <c r="C25" s="39" t="s">
        <v>293</v>
      </c>
      <c r="D25" s="10">
        <v>147.2</v>
      </c>
    </row>
    <row r="26" spans="2:4" ht="18" customHeight="1">
      <c r="B26" s="98" t="s">
        <v>294</v>
      </c>
      <c r="C26" s="39" t="s">
        <v>182</v>
      </c>
      <c r="D26" s="84">
        <f>D27+D28</f>
        <v>289.5</v>
      </c>
    </row>
    <row r="27" spans="2:4" ht="18" customHeight="1">
      <c r="B27" s="98" t="s">
        <v>181</v>
      </c>
      <c r="C27" s="39" t="s">
        <v>182</v>
      </c>
      <c r="D27" s="10">
        <v>274.5</v>
      </c>
    </row>
    <row r="28" spans="2:4" ht="37.5">
      <c r="B28" s="98" t="s">
        <v>183</v>
      </c>
      <c r="C28" s="39" t="s">
        <v>295</v>
      </c>
      <c r="D28" s="10">
        <v>15</v>
      </c>
    </row>
    <row r="29" spans="2:4" ht="17.25" customHeight="1">
      <c r="B29" s="56" t="s">
        <v>296</v>
      </c>
      <c r="C29" s="68" t="s">
        <v>297</v>
      </c>
      <c r="D29" s="85">
        <f>D30+D32</f>
        <v>7827.3</v>
      </c>
    </row>
    <row r="30" spans="2:4" ht="17.25" customHeight="1">
      <c r="B30" s="98" t="s">
        <v>298</v>
      </c>
      <c r="C30" s="39" t="s">
        <v>299</v>
      </c>
      <c r="D30" s="84">
        <f>D31</f>
        <v>2472</v>
      </c>
    </row>
    <row r="31" spans="2:4" ht="38.25" customHeight="1">
      <c r="B31" s="98" t="s">
        <v>185</v>
      </c>
      <c r="C31" s="39" t="s">
        <v>300</v>
      </c>
      <c r="D31" s="10">
        <v>2472</v>
      </c>
    </row>
    <row r="32" spans="2:4" ht="18.75">
      <c r="B32" s="98" t="s">
        <v>301</v>
      </c>
      <c r="C32" s="39" t="s">
        <v>302</v>
      </c>
      <c r="D32" s="84">
        <f>D34+D36</f>
        <v>5355.3</v>
      </c>
    </row>
    <row r="33" spans="2:4" ht="34.5" customHeight="1">
      <c r="B33" s="98" t="s">
        <v>303</v>
      </c>
      <c r="C33" s="39" t="s">
        <v>304</v>
      </c>
      <c r="D33" s="84">
        <f>D34</f>
        <v>3352.3</v>
      </c>
    </row>
    <row r="34" spans="2:4" ht="57" customHeight="1">
      <c r="B34" s="98" t="s">
        <v>187</v>
      </c>
      <c r="C34" s="39" t="s">
        <v>188</v>
      </c>
      <c r="D34" s="10">
        <v>3352.3</v>
      </c>
    </row>
    <row r="35" spans="2:4" ht="34.5" customHeight="1">
      <c r="B35" s="98" t="s">
        <v>305</v>
      </c>
      <c r="C35" s="39" t="s">
        <v>306</v>
      </c>
      <c r="D35" s="84">
        <f>D36</f>
        <v>2003</v>
      </c>
    </row>
    <row r="36" spans="2:4" ht="53.25" customHeight="1">
      <c r="B36" s="98" t="s">
        <v>189</v>
      </c>
      <c r="C36" s="39" t="s">
        <v>307</v>
      </c>
      <c r="D36" s="10">
        <v>2003</v>
      </c>
    </row>
    <row r="37" spans="2:4" ht="36" customHeight="1">
      <c r="B37" s="56" t="s">
        <v>308</v>
      </c>
      <c r="C37" s="68" t="s">
        <v>309</v>
      </c>
      <c r="D37" s="85">
        <f>D40+D42+D45</f>
        <v>788.5</v>
      </c>
    </row>
    <row r="38" spans="2:4" ht="92.25" customHeight="1">
      <c r="B38" s="98" t="s">
        <v>310</v>
      </c>
      <c r="C38" s="102" t="s">
        <v>311</v>
      </c>
      <c r="D38" s="84">
        <f>D40+D42</f>
        <v>737</v>
      </c>
    </row>
    <row r="39" spans="2:4" ht="55.5" customHeight="1">
      <c r="B39" s="98" t="s">
        <v>312</v>
      </c>
      <c r="C39" s="102" t="s">
        <v>313</v>
      </c>
      <c r="D39" s="84">
        <f>D40</f>
        <v>712.4</v>
      </c>
    </row>
    <row r="40" spans="2:4" ht="73.5" customHeight="1">
      <c r="B40" s="98" t="s">
        <v>166</v>
      </c>
      <c r="C40" s="102" t="s">
        <v>314</v>
      </c>
      <c r="D40" s="10">
        <v>712.4</v>
      </c>
    </row>
    <row r="41" spans="2:4" ht="70.5" customHeight="1">
      <c r="B41" s="98" t="s">
        <v>315</v>
      </c>
      <c r="C41" s="102" t="s">
        <v>316</v>
      </c>
      <c r="D41" s="84">
        <f>D42</f>
        <v>24.6</v>
      </c>
    </row>
    <row r="42" spans="2:4" ht="57.75" customHeight="1">
      <c r="B42" s="98" t="s">
        <v>204</v>
      </c>
      <c r="C42" s="102" t="s">
        <v>317</v>
      </c>
      <c r="D42" s="10">
        <v>24.6</v>
      </c>
    </row>
    <row r="43" spans="2:4" ht="19.5" customHeight="1">
      <c r="B43" s="98" t="s">
        <v>318</v>
      </c>
      <c r="C43" s="39" t="s">
        <v>319</v>
      </c>
      <c r="D43" s="84">
        <f>D45</f>
        <v>51.5</v>
      </c>
    </row>
    <row r="44" spans="2:4" ht="56.25">
      <c r="B44" s="98" t="s">
        <v>320</v>
      </c>
      <c r="C44" s="39" t="s">
        <v>321</v>
      </c>
      <c r="D44" s="84">
        <f>D45</f>
        <v>51.5</v>
      </c>
    </row>
    <row r="45" spans="2:4" ht="56.25">
      <c r="B45" s="98" t="s">
        <v>206</v>
      </c>
      <c r="C45" s="39" t="s">
        <v>207</v>
      </c>
      <c r="D45" s="10">
        <v>51.5</v>
      </c>
    </row>
    <row r="46" spans="2:4" ht="37.5">
      <c r="B46" s="56" t="s">
        <v>322</v>
      </c>
      <c r="C46" s="68" t="s">
        <v>323</v>
      </c>
      <c r="D46" s="85">
        <f>D47+D50</f>
        <v>287.3</v>
      </c>
    </row>
    <row r="47" spans="2:4" ht="74.25" customHeight="1">
      <c r="B47" s="98" t="s">
        <v>324</v>
      </c>
      <c r="C47" s="102" t="s">
        <v>325</v>
      </c>
      <c r="D47" s="84">
        <f>D49</f>
        <v>60</v>
      </c>
    </row>
    <row r="48" spans="2:4" ht="76.5" customHeight="1">
      <c r="B48" s="98" t="s">
        <v>326</v>
      </c>
      <c r="C48" s="102" t="s">
        <v>327</v>
      </c>
      <c r="D48" s="84">
        <f>D49</f>
        <v>60</v>
      </c>
    </row>
    <row r="49" spans="2:4" ht="72" customHeight="1">
      <c r="B49" s="98" t="s">
        <v>210</v>
      </c>
      <c r="C49" s="102" t="s">
        <v>211</v>
      </c>
      <c r="D49" s="10">
        <v>60</v>
      </c>
    </row>
    <row r="50" spans="2:4" ht="57.75" customHeight="1">
      <c r="B50" s="98" t="s">
        <v>328</v>
      </c>
      <c r="C50" s="102" t="s">
        <v>329</v>
      </c>
      <c r="D50" s="84">
        <f>D52+D54</f>
        <v>227.3</v>
      </c>
    </row>
    <row r="51" spans="2:4" ht="37.5">
      <c r="B51" s="98" t="s">
        <v>330</v>
      </c>
      <c r="C51" s="39" t="s">
        <v>331</v>
      </c>
      <c r="D51" s="84">
        <f>D52</f>
        <v>117.3</v>
      </c>
    </row>
    <row r="52" spans="2:4" ht="36.75" customHeight="1">
      <c r="B52" s="98" t="s">
        <v>198</v>
      </c>
      <c r="C52" s="39" t="s">
        <v>199</v>
      </c>
      <c r="D52" s="10">
        <v>117.3</v>
      </c>
    </row>
    <row r="53" spans="2:4" ht="56.25">
      <c r="B53" s="98" t="s">
        <v>332</v>
      </c>
      <c r="C53" s="39" t="s">
        <v>333</v>
      </c>
      <c r="D53" s="84">
        <f>D54</f>
        <v>110</v>
      </c>
    </row>
    <row r="54" spans="2:4" ht="56.25">
      <c r="B54" s="98" t="s">
        <v>212</v>
      </c>
      <c r="C54" s="39" t="s">
        <v>213</v>
      </c>
      <c r="D54" s="10">
        <v>110</v>
      </c>
    </row>
    <row r="55" spans="2:4" ht="18.75">
      <c r="B55" s="56" t="s">
        <v>334</v>
      </c>
      <c r="C55" s="68" t="s">
        <v>335</v>
      </c>
      <c r="D55" s="85">
        <f>D59+D62+D64+D67</f>
        <v>17462.1</v>
      </c>
    </row>
    <row r="56" spans="2:4" ht="37.5">
      <c r="B56" s="98" t="s">
        <v>336</v>
      </c>
      <c r="C56" s="39" t="s">
        <v>337</v>
      </c>
      <c r="D56" s="84">
        <f>D59+D62+D64+D67</f>
        <v>17462.1</v>
      </c>
    </row>
    <row r="57" spans="2:4" ht="37.5">
      <c r="B57" s="98" t="s">
        <v>338</v>
      </c>
      <c r="C57" s="39" t="s">
        <v>339</v>
      </c>
      <c r="D57" s="84">
        <f>D59</f>
        <v>2560.5</v>
      </c>
    </row>
    <row r="58" spans="2:4" ht="18.75">
      <c r="B58" s="98" t="s">
        <v>340</v>
      </c>
      <c r="C58" s="39" t="s">
        <v>341</v>
      </c>
      <c r="D58" s="84">
        <f>D59</f>
        <v>2560.5</v>
      </c>
    </row>
    <row r="59" spans="2:4" ht="21.75" customHeight="1">
      <c r="B59" s="98" t="s">
        <v>220</v>
      </c>
      <c r="C59" s="39" t="s">
        <v>221</v>
      </c>
      <c r="D59" s="10">
        <v>2560.5</v>
      </c>
    </row>
    <row r="60" spans="2:4" ht="37.5">
      <c r="B60" s="98" t="s">
        <v>342</v>
      </c>
      <c r="C60" s="39" t="s">
        <v>343</v>
      </c>
      <c r="D60" s="84">
        <f>D62+D64</f>
        <v>298.8</v>
      </c>
    </row>
    <row r="61" spans="2:4" ht="37.5">
      <c r="B61" s="98" t="s">
        <v>344</v>
      </c>
      <c r="C61" s="39" t="s">
        <v>345</v>
      </c>
      <c r="D61" s="84">
        <f>D62</f>
        <v>298.6</v>
      </c>
    </row>
    <row r="62" spans="2:4" ht="36.75" customHeight="1">
      <c r="B62" s="98" t="s">
        <v>124</v>
      </c>
      <c r="C62" s="39" t="s">
        <v>222</v>
      </c>
      <c r="D62" s="10">
        <v>298.6</v>
      </c>
    </row>
    <row r="63" spans="2:4" ht="37.5">
      <c r="B63" s="98" t="s">
        <v>346</v>
      </c>
      <c r="C63" s="39" t="s">
        <v>347</v>
      </c>
      <c r="D63" s="84">
        <f>D64</f>
        <v>0.2</v>
      </c>
    </row>
    <row r="64" spans="2:4" ht="35.25" customHeight="1">
      <c r="B64" s="98" t="s">
        <v>128</v>
      </c>
      <c r="C64" s="39" t="s">
        <v>350</v>
      </c>
      <c r="D64" s="10">
        <v>0.2</v>
      </c>
    </row>
    <row r="65" spans="2:4" ht="16.5" customHeight="1">
      <c r="B65" s="98" t="s">
        <v>351</v>
      </c>
      <c r="C65" s="39" t="s">
        <v>352</v>
      </c>
      <c r="D65" s="84">
        <f>D67</f>
        <v>14602.8</v>
      </c>
    </row>
    <row r="66" spans="2:4" ht="16.5" customHeight="1">
      <c r="B66" s="98" t="s">
        <v>353</v>
      </c>
      <c r="C66" s="39" t="s">
        <v>354</v>
      </c>
      <c r="D66" s="84">
        <f>D67</f>
        <v>14602.8</v>
      </c>
    </row>
    <row r="67" spans="2:4" ht="16.5" customHeight="1">
      <c r="B67" s="98" t="s">
        <v>228</v>
      </c>
      <c r="C67" s="39" t="s">
        <v>229</v>
      </c>
      <c r="D67" s="10">
        <v>14602.8</v>
      </c>
    </row>
    <row r="68" spans="2:4" ht="16.5" customHeight="1">
      <c r="B68" s="118" t="s">
        <v>355</v>
      </c>
      <c r="C68" s="119"/>
      <c r="D68" s="99">
        <f>D55+D12</f>
        <v>33384.899999999994</v>
      </c>
    </row>
    <row r="69" spans="2:3" ht="18">
      <c r="B69" s="100"/>
      <c r="C69" s="101"/>
    </row>
    <row r="70" spans="2:3" ht="18">
      <c r="B70" s="100"/>
      <c r="C70" s="101"/>
    </row>
    <row r="71" spans="2:3" ht="18">
      <c r="B71" s="100"/>
      <c r="C71" s="101"/>
    </row>
    <row r="72" spans="2:3" ht="18">
      <c r="B72" s="100"/>
      <c r="C72" s="101"/>
    </row>
    <row r="73" spans="2:3" ht="18">
      <c r="B73" s="100"/>
      <c r="C73" s="101"/>
    </row>
    <row r="74" spans="2:3" ht="18">
      <c r="B74" s="100"/>
      <c r="C74" s="101"/>
    </row>
    <row r="75" spans="2:3" ht="18">
      <c r="B75" s="100"/>
      <c r="C75" s="101"/>
    </row>
    <row r="76" spans="2:3" ht="18">
      <c r="B76" s="100"/>
      <c r="C76" s="101"/>
    </row>
    <row r="77" spans="2:3" ht="18">
      <c r="B77" s="100"/>
      <c r="C77" s="101"/>
    </row>
    <row r="78" spans="2:3" ht="18">
      <c r="B78" s="100"/>
      <c r="C78" s="101"/>
    </row>
    <row r="79" spans="2:3" ht="18">
      <c r="B79" s="100"/>
      <c r="C79" s="101"/>
    </row>
    <row r="80" spans="2:3" ht="18">
      <c r="B80" s="100"/>
      <c r="C80" s="101"/>
    </row>
    <row r="81" spans="2:3" ht="18">
      <c r="B81" s="100"/>
      <c r="C81" s="101"/>
    </row>
    <row r="82" ht="18">
      <c r="B82" s="100"/>
    </row>
    <row r="83" ht="18">
      <c r="B83" s="100"/>
    </row>
    <row r="84" ht="18">
      <c r="B84" s="100"/>
    </row>
    <row r="85" ht="18">
      <c r="B85" s="100"/>
    </row>
    <row r="86" ht="18">
      <c r="B86" s="100"/>
    </row>
    <row r="87" ht="18">
      <c r="B87" s="100"/>
    </row>
    <row r="88" ht="18">
      <c r="B88" s="100"/>
    </row>
    <row r="89" ht="18">
      <c r="B89" s="100"/>
    </row>
    <row r="90" ht="18">
      <c r="B90" s="100"/>
    </row>
    <row r="91" ht="18">
      <c r="B91" s="100"/>
    </row>
    <row r="92" ht="18">
      <c r="B92" s="100"/>
    </row>
    <row r="93" ht="18">
      <c r="B93" s="100"/>
    </row>
    <row r="94" ht="18">
      <c r="B94" s="100"/>
    </row>
    <row r="95" ht="18">
      <c r="B95" s="100"/>
    </row>
    <row r="96" ht="18">
      <c r="B96" s="100"/>
    </row>
    <row r="97" ht="18">
      <c r="B97" s="100"/>
    </row>
    <row r="98" ht="18">
      <c r="B98" s="100"/>
    </row>
    <row r="99" ht="18">
      <c r="B99" s="100"/>
    </row>
    <row r="100" ht="18">
      <c r="B100" s="100"/>
    </row>
    <row r="101" ht="18">
      <c r="B101" s="100"/>
    </row>
    <row r="102" ht="18">
      <c r="B102" s="100"/>
    </row>
    <row r="103" ht="18">
      <c r="B103" s="100"/>
    </row>
    <row r="104" ht="18">
      <c r="B104" s="100"/>
    </row>
    <row r="105" ht="18">
      <c r="B105" s="100"/>
    </row>
    <row r="106" ht="18">
      <c r="B106" s="100"/>
    </row>
    <row r="107" ht="18">
      <c r="B107" s="100"/>
    </row>
    <row r="108" ht="18">
      <c r="B108" s="100"/>
    </row>
    <row r="109" ht="18">
      <c r="B109" s="100"/>
    </row>
    <row r="110" ht="18">
      <c r="B110" s="100"/>
    </row>
    <row r="111" ht="18">
      <c r="B111" s="100"/>
    </row>
    <row r="112" ht="18">
      <c r="B112" s="100"/>
    </row>
    <row r="113" ht="18">
      <c r="B113" s="100"/>
    </row>
    <row r="114" ht="18">
      <c r="B114" s="100"/>
    </row>
    <row r="115" ht="18">
      <c r="B115" s="100"/>
    </row>
    <row r="116" ht="18">
      <c r="B116" s="100"/>
    </row>
    <row r="117" ht="18">
      <c r="B117" s="100"/>
    </row>
    <row r="118" ht="18">
      <c r="B118" s="100"/>
    </row>
    <row r="119" ht="18">
      <c r="B119" s="100"/>
    </row>
    <row r="120" ht="18">
      <c r="B120" s="100"/>
    </row>
    <row r="121" ht="18">
      <c r="B121" s="100"/>
    </row>
    <row r="122" ht="18">
      <c r="B122" s="100"/>
    </row>
    <row r="123" ht="18">
      <c r="B123" s="100"/>
    </row>
    <row r="124" ht="18">
      <c r="B124" s="100"/>
    </row>
    <row r="125" ht="18">
      <c r="B125" s="100"/>
    </row>
    <row r="126" ht="18">
      <c r="B126" s="100"/>
    </row>
    <row r="127" ht="18">
      <c r="B127" s="100"/>
    </row>
  </sheetData>
  <mergeCells count="4">
    <mergeCell ref="B68:C68"/>
    <mergeCell ref="B1:D6"/>
    <mergeCell ref="B8:D8"/>
    <mergeCell ref="B9:D9"/>
  </mergeCells>
  <printOptions/>
  <pageMargins left="0.33" right="0.32" top="0.63" bottom="0.35" header="0.5"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G139"/>
  <sheetViews>
    <sheetView workbookViewId="0" topLeftCell="B70">
      <selection activeCell="B70" sqref="A1:IV16384"/>
    </sheetView>
  </sheetViews>
  <sheetFormatPr defaultColWidth="9.140625" defaultRowHeight="12.75"/>
  <cols>
    <col min="1" max="1" width="1.421875" style="54" customWidth="1"/>
    <col min="2" max="2" width="99.57421875" style="62" customWidth="1"/>
    <col min="3" max="4" width="5.00390625" style="64" customWidth="1"/>
    <col min="5" max="5" width="12.140625" style="64" customWidth="1"/>
    <col min="6" max="6" width="6.28125" style="64" customWidth="1"/>
    <col min="7" max="7" width="11.140625" style="65" customWidth="1"/>
    <col min="8" max="16384" width="9.140625" style="54" customWidth="1"/>
  </cols>
  <sheetData>
    <row r="1" spans="2:7" ht="12.75" customHeight="1">
      <c r="B1" s="120" t="s">
        <v>83</v>
      </c>
      <c r="C1" s="120"/>
      <c r="D1" s="120"/>
      <c r="E1" s="120"/>
      <c r="F1" s="120"/>
      <c r="G1" s="120"/>
    </row>
    <row r="2" spans="2:7" ht="63.75" customHeight="1">
      <c r="B2" s="120"/>
      <c r="C2" s="120"/>
      <c r="D2" s="120"/>
      <c r="E2" s="120"/>
      <c r="F2" s="120"/>
      <c r="G2" s="120"/>
    </row>
    <row r="3" spans="2:7" ht="12.75" customHeight="1">
      <c r="B3" s="120"/>
      <c r="C3" s="120"/>
      <c r="D3" s="120"/>
      <c r="E3" s="120"/>
      <c r="F3" s="120"/>
      <c r="G3" s="120"/>
    </row>
    <row r="4" spans="2:7" ht="12.75" customHeight="1">
      <c r="B4" s="120"/>
      <c r="C4" s="120"/>
      <c r="D4" s="120"/>
      <c r="E4" s="120"/>
      <c r="F4" s="120"/>
      <c r="G4" s="120"/>
    </row>
    <row r="5" spans="2:7" ht="15.75" customHeight="1">
      <c r="B5" s="120"/>
      <c r="C5" s="120"/>
      <c r="D5" s="120"/>
      <c r="E5" s="120"/>
      <c r="F5" s="120"/>
      <c r="G5" s="120"/>
    </row>
    <row r="7" spans="2:7" ht="34.5" customHeight="1">
      <c r="B7" s="142" t="s">
        <v>84</v>
      </c>
      <c r="C7" s="142"/>
      <c r="D7" s="142"/>
      <c r="E7" s="142"/>
      <c r="F7" s="142"/>
      <c r="G7" s="142"/>
    </row>
    <row r="8" spans="2:7" ht="18" customHeight="1">
      <c r="B8" s="141" t="s">
        <v>132</v>
      </c>
      <c r="C8" s="141"/>
      <c r="D8" s="141"/>
      <c r="E8" s="141"/>
      <c r="F8" s="141"/>
      <c r="G8" s="141"/>
    </row>
    <row r="9" spans="2:7" ht="18.75">
      <c r="B9" s="66" t="s">
        <v>2</v>
      </c>
      <c r="C9" s="56" t="s">
        <v>68</v>
      </c>
      <c r="D9" s="56" t="s">
        <v>69</v>
      </c>
      <c r="E9" s="56" t="s">
        <v>70</v>
      </c>
      <c r="F9" s="56" t="s">
        <v>71</v>
      </c>
      <c r="G9" s="85" t="s">
        <v>72</v>
      </c>
    </row>
    <row r="10" spans="2:7" ht="18.75">
      <c r="B10" s="66">
        <v>1</v>
      </c>
      <c r="C10" s="66">
        <v>2</v>
      </c>
      <c r="D10" s="66">
        <v>3</v>
      </c>
      <c r="E10" s="66">
        <v>4</v>
      </c>
      <c r="F10" s="66">
        <v>5</v>
      </c>
      <c r="G10" s="66">
        <v>6</v>
      </c>
    </row>
    <row r="11" spans="2:7" s="11" customFormat="1" ht="18.75">
      <c r="B11" s="68" t="s">
        <v>3</v>
      </c>
      <c r="C11" s="66">
        <v>1</v>
      </c>
      <c r="D11" s="66"/>
      <c r="E11" s="66"/>
      <c r="F11" s="66"/>
      <c r="G11" s="7">
        <f>G12+G19+G45</f>
        <v>7900.7</v>
      </c>
    </row>
    <row r="12" spans="2:7" s="11" customFormat="1" ht="31.5" customHeight="1">
      <c r="B12" s="8" t="s">
        <v>4</v>
      </c>
      <c r="C12" s="9" t="s">
        <v>73</v>
      </c>
      <c r="D12" s="9" t="s">
        <v>74</v>
      </c>
      <c r="E12" s="9"/>
      <c r="F12" s="9"/>
      <c r="G12" s="10">
        <f>G16</f>
        <v>881.3000000000001</v>
      </c>
    </row>
    <row r="13" spans="2:7" s="11" customFormat="1" ht="37.5" customHeight="1">
      <c r="B13" s="8" t="s">
        <v>5</v>
      </c>
      <c r="C13" s="9" t="s">
        <v>73</v>
      </c>
      <c r="D13" s="9" t="s">
        <v>74</v>
      </c>
      <c r="E13" s="9" t="s">
        <v>75</v>
      </c>
      <c r="F13" s="9"/>
      <c r="G13" s="10">
        <f>G16</f>
        <v>881.3000000000001</v>
      </c>
    </row>
    <row r="14" spans="2:7" s="11" customFormat="1" ht="17.25" customHeight="1">
      <c r="B14" s="8" t="s">
        <v>6</v>
      </c>
      <c r="C14" s="9" t="s">
        <v>73</v>
      </c>
      <c r="D14" s="9" t="s">
        <v>74</v>
      </c>
      <c r="E14" s="9" t="s">
        <v>76</v>
      </c>
      <c r="F14" s="9"/>
      <c r="G14" s="10">
        <f>G16</f>
        <v>881.3000000000001</v>
      </c>
    </row>
    <row r="15" spans="2:7" s="11" customFormat="1" ht="58.5" customHeight="1">
      <c r="B15" s="8" t="s">
        <v>7</v>
      </c>
      <c r="C15" s="9" t="s">
        <v>73</v>
      </c>
      <c r="D15" s="9" t="s">
        <v>74</v>
      </c>
      <c r="E15" s="9" t="s">
        <v>76</v>
      </c>
      <c r="F15" s="9">
        <v>100</v>
      </c>
      <c r="G15" s="10">
        <f>G16</f>
        <v>881.3000000000001</v>
      </c>
    </row>
    <row r="16" spans="2:7" s="11" customFormat="1" ht="18.75" customHeight="1">
      <c r="B16" s="8" t="s">
        <v>8</v>
      </c>
      <c r="C16" s="9" t="s">
        <v>73</v>
      </c>
      <c r="D16" s="9" t="s">
        <v>74</v>
      </c>
      <c r="E16" s="9" t="s">
        <v>76</v>
      </c>
      <c r="F16" s="9">
        <v>120</v>
      </c>
      <c r="G16" s="10">
        <f>G18+G17</f>
        <v>881.3000000000001</v>
      </c>
    </row>
    <row r="17" spans="2:7" s="11" customFormat="1" ht="18.75" customHeight="1">
      <c r="B17" s="8" t="s">
        <v>9</v>
      </c>
      <c r="C17" s="9" t="s">
        <v>73</v>
      </c>
      <c r="D17" s="9" t="s">
        <v>74</v>
      </c>
      <c r="E17" s="9" t="s">
        <v>76</v>
      </c>
      <c r="F17" s="9">
        <v>121</v>
      </c>
      <c r="G17" s="10">
        <v>851.2</v>
      </c>
    </row>
    <row r="18" spans="2:7" s="11" customFormat="1" ht="18.75" customHeight="1">
      <c r="B18" s="8" t="s">
        <v>10</v>
      </c>
      <c r="C18" s="9" t="s">
        <v>73</v>
      </c>
      <c r="D18" s="9" t="s">
        <v>74</v>
      </c>
      <c r="E18" s="9" t="s">
        <v>76</v>
      </c>
      <c r="F18" s="9">
        <v>122</v>
      </c>
      <c r="G18" s="10">
        <v>30.1</v>
      </c>
    </row>
    <row r="19" spans="2:7" s="11" customFormat="1" ht="55.5" customHeight="1">
      <c r="B19" s="8" t="s">
        <v>11</v>
      </c>
      <c r="C19" s="9" t="s">
        <v>73</v>
      </c>
      <c r="D19" s="9" t="s">
        <v>77</v>
      </c>
      <c r="E19" s="9"/>
      <c r="F19" s="9"/>
      <c r="G19" s="10">
        <f>G20+G34+G40</f>
        <v>7016.4</v>
      </c>
    </row>
    <row r="20" spans="2:7" s="11" customFormat="1" ht="36.75" customHeight="1">
      <c r="B20" s="8" t="s">
        <v>5</v>
      </c>
      <c r="C20" s="9" t="s">
        <v>73</v>
      </c>
      <c r="D20" s="9" t="s">
        <v>77</v>
      </c>
      <c r="E20" s="9">
        <v>20000</v>
      </c>
      <c r="F20" s="9"/>
      <c r="G20" s="10">
        <v>6991.2</v>
      </c>
    </row>
    <row r="21" spans="2:7" s="11" customFormat="1" ht="18.75">
      <c r="B21" s="8" t="s">
        <v>12</v>
      </c>
      <c r="C21" s="9" t="s">
        <v>73</v>
      </c>
      <c r="D21" s="9" t="s">
        <v>77</v>
      </c>
      <c r="E21" s="9">
        <v>20400</v>
      </c>
      <c r="F21" s="9"/>
      <c r="G21" s="10">
        <f>G22+G26+G30</f>
        <v>6991.200000000001</v>
      </c>
    </row>
    <row r="22" spans="2:7" s="11" customFormat="1" ht="55.5" customHeight="1">
      <c r="B22" s="8" t="s">
        <v>7</v>
      </c>
      <c r="C22" s="9" t="s">
        <v>73</v>
      </c>
      <c r="D22" s="9" t="s">
        <v>77</v>
      </c>
      <c r="E22" s="9">
        <v>20400</v>
      </c>
      <c r="F22" s="9">
        <v>100</v>
      </c>
      <c r="G22" s="10">
        <f>G23</f>
        <v>5836.200000000001</v>
      </c>
    </row>
    <row r="23" spans="2:7" s="11" customFormat="1" ht="18" customHeight="1">
      <c r="B23" s="8" t="s">
        <v>8</v>
      </c>
      <c r="C23" s="9" t="s">
        <v>73</v>
      </c>
      <c r="D23" s="9" t="s">
        <v>77</v>
      </c>
      <c r="E23" s="9">
        <v>20400</v>
      </c>
      <c r="F23" s="9">
        <v>120</v>
      </c>
      <c r="G23" s="10">
        <f>G24+G25</f>
        <v>5836.200000000001</v>
      </c>
    </row>
    <row r="24" spans="2:7" s="11" customFormat="1" ht="18.75" customHeight="1">
      <c r="B24" s="8" t="s">
        <v>9</v>
      </c>
      <c r="C24" s="9" t="s">
        <v>73</v>
      </c>
      <c r="D24" s="9" t="s">
        <v>77</v>
      </c>
      <c r="E24" s="9">
        <v>20400</v>
      </c>
      <c r="F24" s="9">
        <v>121</v>
      </c>
      <c r="G24" s="10">
        <v>5634.1</v>
      </c>
    </row>
    <row r="25" spans="2:7" s="11" customFormat="1" ht="18.75" customHeight="1">
      <c r="B25" s="8" t="s">
        <v>10</v>
      </c>
      <c r="C25" s="9" t="s">
        <v>73</v>
      </c>
      <c r="D25" s="9" t="s">
        <v>77</v>
      </c>
      <c r="E25" s="9">
        <v>20400</v>
      </c>
      <c r="F25" s="9">
        <v>122</v>
      </c>
      <c r="G25" s="10">
        <v>202.1</v>
      </c>
    </row>
    <row r="26" spans="2:7" s="11" customFormat="1" ht="18.75" customHeight="1">
      <c r="B26" s="8" t="s">
        <v>13</v>
      </c>
      <c r="C26" s="9" t="s">
        <v>73</v>
      </c>
      <c r="D26" s="9" t="s">
        <v>77</v>
      </c>
      <c r="E26" s="9">
        <v>20400</v>
      </c>
      <c r="F26" s="9">
        <v>200</v>
      </c>
      <c r="G26" s="10">
        <f>G27</f>
        <v>1047.8</v>
      </c>
    </row>
    <row r="27" spans="2:7" s="11" customFormat="1" ht="18.75" customHeight="1">
      <c r="B27" s="8" t="s">
        <v>14</v>
      </c>
      <c r="C27" s="9" t="s">
        <v>73</v>
      </c>
      <c r="D27" s="9" t="s">
        <v>77</v>
      </c>
      <c r="E27" s="9">
        <v>20400</v>
      </c>
      <c r="F27" s="9">
        <v>240</v>
      </c>
      <c r="G27" s="10">
        <f>G28+G29</f>
        <v>1047.8</v>
      </c>
    </row>
    <row r="28" spans="2:7" s="11" customFormat="1" ht="19.5" customHeight="1">
      <c r="B28" s="8" t="s">
        <v>15</v>
      </c>
      <c r="C28" s="9" t="s">
        <v>73</v>
      </c>
      <c r="D28" s="9" t="s">
        <v>77</v>
      </c>
      <c r="E28" s="9">
        <v>20400</v>
      </c>
      <c r="F28" s="9">
        <v>242</v>
      </c>
      <c r="G28" s="10">
        <v>305.3</v>
      </c>
    </row>
    <row r="29" spans="2:7" s="11" customFormat="1" ht="18.75" customHeight="1">
      <c r="B29" s="8" t="s">
        <v>16</v>
      </c>
      <c r="C29" s="9" t="s">
        <v>73</v>
      </c>
      <c r="D29" s="9" t="s">
        <v>77</v>
      </c>
      <c r="E29" s="9">
        <v>20400</v>
      </c>
      <c r="F29" s="9">
        <v>244</v>
      </c>
      <c r="G29" s="10">
        <v>742.5</v>
      </c>
    </row>
    <row r="30" spans="2:7" s="11" customFormat="1" ht="18.75" customHeight="1">
      <c r="B30" s="8" t="s">
        <v>17</v>
      </c>
      <c r="C30" s="9" t="s">
        <v>73</v>
      </c>
      <c r="D30" s="9" t="s">
        <v>77</v>
      </c>
      <c r="E30" s="9">
        <v>20400</v>
      </c>
      <c r="F30" s="9">
        <v>800</v>
      </c>
      <c r="G30" s="10">
        <f>G31</f>
        <v>107.2</v>
      </c>
    </row>
    <row r="31" spans="2:7" s="11" customFormat="1" ht="18.75" customHeight="1">
      <c r="B31" s="8" t="s">
        <v>18</v>
      </c>
      <c r="C31" s="9" t="s">
        <v>73</v>
      </c>
      <c r="D31" s="9" t="s">
        <v>77</v>
      </c>
      <c r="E31" s="9">
        <v>20400</v>
      </c>
      <c r="F31" s="9">
        <v>850</v>
      </c>
      <c r="G31" s="10">
        <f>G32+G33</f>
        <v>107.2</v>
      </c>
    </row>
    <row r="32" spans="2:7" s="11" customFormat="1" ht="18.75" customHeight="1">
      <c r="B32" s="8" t="s">
        <v>19</v>
      </c>
      <c r="C32" s="9" t="s">
        <v>73</v>
      </c>
      <c r="D32" s="9" t="s">
        <v>77</v>
      </c>
      <c r="E32" s="9">
        <v>20400</v>
      </c>
      <c r="F32" s="9">
        <v>851</v>
      </c>
      <c r="G32" s="10">
        <v>66.2</v>
      </c>
    </row>
    <row r="33" spans="2:7" s="11" customFormat="1" ht="18.75" customHeight="1">
      <c r="B33" s="8" t="s">
        <v>20</v>
      </c>
      <c r="C33" s="9" t="s">
        <v>73</v>
      </c>
      <c r="D33" s="9" t="s">
        <v>77</v>
      </c>
      <c r="E33" s="9">
        <v>20400</v>
      </c>
      <c r="F33" s="9">
        <v>852</v>
      </c>
      <c r="G33" s="10">
        <v>41</v>
      </c>
    </row>
    <row r="34" spans="2:7" s="11" customFormat="1" ht="18.75" customHeight="1">
      <c r="B34" s="8" t="s">
        <v>21</v>
      </c>
      <c r="C34" s="9" t="s">
        <v>73</v>
      </c>
      <c r="D34" s="9" t="s">
        <v>77</v>
      </c>
      <c r="E34" s="9">
        <v>5210000</v>
      </c>
      <c r="F34" s="9"/>
      <c r="G34" s="10">
        <f>G39</f>
        <v>0.2</v>
      </c>
    </row>
    <row r="35" spans="2:7" s="11" customFormat="1" ht="75" customHeight="1">
      <c r="B35" s="70" t="s">
        <v>22</v>
      </c>
      <c r="C35" s="9" t="s">
        <v>73</v>
      </c>
      <c r="D35" s="9" t="s">
        <v>77</v>
      </c>
      <c r="E35" s="9">
        <v>5210200</v>
      </c>
      <c r="F35" s="9"/>
      <c r="G35" s="10">
        <f>G39</f>
        <v>0.2</v>
      </c>
    </row>
    <row r="36" spans="2:7" s="11" customFormat="1" ht="204.75" customHeight="1">
      <c r="B36" s="70" t="s">
        <v>23</v>
      </c>
      <c r="C36" s="9" t="s">
        <v>73</v>
      </c>
      <c r="D36" s="9" t="s">
        <v>77</v>
      </c>
      <c r="E36" s="9">
        <v>5210215</v>
      </c>
      <c r="F36" s="9"/>
      <c r="G36" s="10">
        <f>G39</f>
        <v>0.2</v>
      </c>
    </row>
    <row r="37" spans="2:7" s="11" customFormat="1" ht="20.25" customHeight="1">
      <c r="B37" s="8" t="s">
        <v>13</v>
      </c>
      <c r="C37" s="9" t="s">
        <v>73</v>
      </c>
      <c r="D37" s="9" t="s">
        <v>77</v>
      </c>
      <c r="E37" s="9">
        <v>5210215</v>
      </c>
      <c r="F37" s="9">
        <v>200</v>
      </c>
      <c r="G37" s="10">
        <f>G39</f>
        <v>0.2</v>
      </c>
    </row>
    <row r="38" spans="2:7" s="11" customFormat="1" ht="20.25" customHeight="1">
      <c r="B38" s="8" t="s">
        <v>14</v>
      </c>
      <c r="C38" s="9" t="s">
        <v>73</v>
      </c>
      <c r="D38" s="9" t="s">
        <v>77</v>
      </c>
      <c r="E38" s="9">
        <v>5210215</v>
      </c>
      <c r="F38" s="9">
        <v>240</v>
      </c>
      <c r="G38" s="10">
        <f>G39</f>
        <v>0.2</v>
      </c>
    </row>
    <row r="39" spans="2:7" s="11" customFormat="1" ht="20.25" customHeight="1">
      <c r="B39" s="8" t="s">
        <v>16</v>
      </c>
      <c r="C39" s="9" t="s">
        <v>73</v>
      </c>
      <c r="D39" s="9" t="s">
        <v>77</v>
      </c>
      <c r="E39" s="9">
        <v>5210215</v>
      </c>
      <c r="F39" s="9">
        <v>244</v>
      </c>
      <c r="G39" s="10">
        <v>0.2</v>
      </c>
    </row>
    <row r="40" spans="2:7" s="11" customFormat="1" ht="20.25" customHeight="1">
      <c r="B40" s="8" t="s">
        <v>24</v>
      </c>
      <c r="C40" s="9" t="s">
        <v>73</v>
      </c>
      <c r="D40" s="9" t="s">
        <v>77</v>
      </c>
      <c r="E40" s="9">
        <v>7950000</v>
      </c>
      <c r="F40" s="9"/>
      <c r="G40" s="10">
        <v>25</v>
      </c>
    </row>
    <row r="41" spans="2:7" s="11" customFormat="1" ht="35.25" customHeight="1">
      <c r="B41" s="8" t="s">
        <v>25</v>
      </c>
      <c r="C41" s="9" t="s">
        <v>73</v>
      </c>
      <c r="D41" s="9" t="s">
        <v>77</v>
      </c>
      <c r="E41" s="9">
        <v>7953300</v>
      </c>
      <c r="F41" s="9"/>
      <c r="G41" s="10">
        <v>25</v>
      </c>
    </row>
    <row r="42" spans="2:7" s="11" customFormat="1" ht="18.75" customHeight="1">
      <c r="B42" s="8" t="s">
        <v>13</v>
      </c>
      <c r="C42" s="9" t="s">
        <v>73</v>
      </c>
      <c r="D42" s="9" t="s">
        <v>77</v>
      </c>
      <c r="E42" s="9">
        <v>7953300</v>
      </c>
      <c r="F42" s="9">
        <v>200</v>
      </c>
      <c r="G42" s="10">
        <v>25</v>
      </c>
    </row>
    <row r="43" spans="2:7" s="11" customFormat="1" ht="18.75" customHeight="1">
      <c r="B43" s="8" t="s">
        <v>14</v>
      </c>
      <c r="C43" s="9" t="s">
        <v>73</v>
      </c>
      <c r="D43" s="9" t="s">
        <v>77</v>
      </c>
      <c r="E43" s="9">
        <v>7953300</v>
      </c>
      <c r="F43" s="9">
        <v>240</v>
      </c>
      <c r="G43" s="10">
        <v>25</v>
      </c>
    </row>
    <row r="44" spans="2:7" s="11" customFormat="1" ht="18.75" customHeight="1">
      <c r="B44" s="8" t="s">
        <v>16</v>
      </c>
      <c r="C44" s="9" t="s">
        <v>73</v>
      </c>
      <c r="D44" s="9" t="s">
        <v>77</v>
      </c>
      <c r="E44" s="9">
        <v>7953300</v>
      </c>
      <c r="F44" s="9">
        <v>244</v>
      </c>
      <c r="G44" s="10">
        <v>25</v>
      </c>
    </row>
    <row r="45" spans="2:7" s="11" customFormat="1" ht="18.75" customHeight="1">
      <c r="B45" s="8" t="s">
        <v>26</v>
      </c>
      <c r="C45" s="9" t="s">
        <v>73</v>
      </c>
      <c r="D45" s="9">
        <v>13</v>
      </c>
      <c r="E45" s="9"/>
      <c r="F45" s="9"/>
      <c r="G45" s="10">
        <f>G50</f>
        <v>3</v>
      </c>
    </row>
    <row r="46" spans="2:7" s="11" customFormat="1" ht="18.75" customHeight="1">
      <c r="B46" s="8" t="s">
        <v>24</v>
      </c>
      <c r="C46" s="9" t="s">
        <v>73</v>
      </c>
      <c r="D46" s="9" t="s">
        <v>85</v>
      </c>
      <c r="E46" s="9" t="s">
        <v>86</v>
      </c>
      <c r="F46" s="9"/>
      <c r="G46" s="10">
        <f>G50</f>
        <v>3</v>
      </c>
    </row>
    <row r="47" spans="2:7" s="11" customFormat="1" ht="33.75" customHeight="1">
      <c r="B47" s="8" t="s">
        <v>27</v>
      </c>
      <c r="C47" s="9" t="s">
        <v>73</v>
      </c>
      <c r="D47" s="9">
        <v>13</v>
      </c>
      <c r="E47" s="9">
        <v>7956100</v>
      </c>
      <c r="F47" s="9"/>
      <c r="G47" s="10">
        <f>G50</f>
        <v>3</v>
      </c>
    </row>
    <row r="48" spans="2:7" s="11" customFormat="1" ht="18.75" customHeight="1">
      <c r="B48" s="8" t="s">
        <v>13</v>
      </c>
      <c r="C48" s="9" t="s">
        <v>73</v>
      </c>
      <c r="D48" s="9">
        <v>13</v>
      </c>
      <c r="E48" s="9">
        <v>7956100</v>
      </c>
      <c r="F48" s="9">
        <v>200</v>
      </c>
      <c r="G48" s="10">
        <f>G50</f>
        <v>3</v>
      </c>
    </row>
    <row r="49" spans="2:7" s="11" customFormat="1" ht="18.75" customHeight="1">
      <c r="B49" s="8" t="s">
        <v>14</v>
      </c>
      <c r="C49" s="9" t="s">
        <v>73</v>
      </c>
      <c r="D49" s="9">
        <v>13</v>
      </c>
      <c r="E49" s="9">
        <v>7956100</v>
      </c>
      <c r="F49" s="9">
        <v>240</v>
      </c>
      <c r="G49" s="10">
        <f>G50</f>
        <v>3</v>
      </c>
    </row>
    <row r="50" spans="2:7" s="11" customFormat="1" ht="18.75" customHeight="1">
      <c r="B50" s="8" t="s">
        <v>16</v>
      </c>
      <c r="C50" s="9" t="s">
        <v>73</v>
      </c>
      <c r="D50" s="9">
        <v>13</v>
      </c>
      <c r="E50" s="9">
        <v>7956100</v>
      </c>
      <c r="F50" s="9">
        <v>244</v>
      </c>
      <c r="G50" s="10">
        <v>3</v>
      </c>
    </row>
    <row r="51" spans="2:7" s="11" customFormat="1" ht="18.75" customHeight="1">
      <c r="B51" s="5" t="s">
        <v>28</v>
      </c>
      <c r="C51" s="6" t="s">
        <v>74</v>
      </c>
      <c r="D51" s="6"/>
      <c r="E51" s="6"/>
      <c r="F51" s="6"/>
      <c r="G51" s="7">
        <f>G57</f>
        <v>298.6</v>
      </c>
    </row>
    <row r="52" spans="2:7" s="11" customFormat="1" ht="18.75" customHeight="1">
      <c r="B52" s="8" t="s">
        <v>29</v>
      </c>
      <c r="C52" s="9" t="s">
        <v>74</v>
      </c>
      <c r="D52" s="9" t="s">
        <v>78</v>
      </c>
      <c r="E52" s="9"/>
      <c r="F52" s="9"/>
      <c r="G52" s="10">
        <f>G57</f>
        <v>298.6</v>
      </c>
    </row>
    <row r="53" spans="2:7" s="11" customFormat="1" ht="18.75" customHeight="1">
      <c r="B53" s="8" t="s">
        <v>30</v>
      </c>
      <c r="C53" s="9" t="s">
        <v>74</v>
      </c>
      <c r="D53" s="9" t="s">
        <v>78</v>
      </c>
      <c r="E53" s="9">
        <v>10000</v>
      </c>
      <c r="F53" s="9"/>
      <c r="G53" s="10">
        <f>G57</f>
        <v>298.6</v>
      </c>
    </row>
    <row r="54" spans="2:7" s="11" customFormat="1" ht="32.25" customHeight="1">
      <c r="B54" s="8" t="s">
        <v>31</v>
      </c>
      <c r="C54" s="9" t="s">
        <v>74</v>
      </c>
      <c r="D54" s="9" t="s">
        <v>78</v>
      </c>
      <c r="E54" s="9">
        <v>13600</v>
      </c>
      <c r="F54" s="9"/>
      <c r="G54" s="10">
        <f>G57</f>
        <v>298.6</v>
      </c>
    </row>
    <row r="55" spans="2:7" s="11" customFormat="1" ht="59.25" customHeight="1">
      <c r="B55" s="8" t="s">
        <v>7</v>
      </c>
      <c r="C55" s="9" t="s">
        <v>74</v>
      </c>
      <c r="D55" s="9" t="s">
        <v>78</v>
      </c>
      <c r="E55" s="9">
        <v>13600</v>
      </c>
      <c r="F55" s="9">
        <v>100</v>
      </c>
      <c r="G55" s="10">
        <f>G57</f>
        <v>298.6</v>
      </c>
    </row>
    <row r="56" spans="2:7" s="11" customFormat="1" ht="21" customHeight="1">
      <c r="B56" s="8" t="s">
        <v>8</v>
      </c>
      <c r="C56" s="9" t="s">
        <v>74</v>
      </c>
      <c r="D56" s="9" t="s">
        <v>78</v>
      </c>
      <c r="E56" s="9">
        <v>13600</v>
      </c>
      <c r="F56" s="9">
        <v>120</v>
      </c>
      <c r="G56" s="10">
        <f>G57</f>
        <v>298.6</v>
      </c>
    </row>
    <row r="57" spans="2:7" s="11" customFormat="1" ht="21" customHeight="1">
      <c r="B57" s="8" t="s">
        <v>9</v>
      </c>
      <c r="C57" s="9" t="s">
        <v>74</v>
      </c>
      <c r="D57" s="9" t="s">
        <v>78</v>
      </c>
      <c r="E57" s="9">
        <v>13600</v>
      </c>
      <c r="F57" s="9">
        <v>121</v>
      </c>
      <c r="G57" s="10">
        <v>298.6</v>
      </c>
    </row>
    <row r="58" spans="2:7" s="11" customFormat="1" ht="33" customHeight="1">
      <c r="B58" s="5" t="s">
        <v>32</v>
      </c>
      <c r="C58" s="6" t="s">
        <v>78</v>
      </c>
      <c r="D58" s="6"/>
      <c r="E58" s="6"/>
      <c r="F58" s="6"/>
      <c r="G58" s="7">
        <f>G59</f>
        <v>322.5</v>
      </c>
    </row>
    <row r="59" spans="2:7" s="11" customFormat="1" ht="38.25" customHeight="1">
      <c r="B59" s="8" t="s">
        <v>33</v>
      </c>
      <c r="C59" s="9" t="s">
        <v>78</v>
      </c>
      <c r="D59" s="9" t="s">
        <v>79</v>
      </c>
      <c r="E59" s="9"/>
      <c r="F59" s="9"/>
      <c r="G59" s="10">
        <f>G60+G65</f>
        <v>322.5</v>
      </c>
    </row>
    <row r="60" spans="2:7" s="11" customFormat="1" ht="36.75" customHeight="1">
      <c r="B60" s="8" t="s">
        <v>5</v>
      </c>
      <c r="C60" s="9" t="s">
        <v>78</v>
      </c>
      <c r="D60" s="9" t="s">
        <v>79</v>
      </c>
      <c r="E60" s="9">
        <v>20000</v>
      </c>
      <c r="F60" s="9"/>
      <c r="G60" s="10">
        <f>G64</f>
        <v>178.1</v>
      </c>
    </row>
    <row r="61" spans="2:7" s="11" customFormat="1" ht="17.25" customHeight="1">
      <c r="B61" s="8" t="s">
        <v>12</v>
      </c>
      <c r="C61" s="9" t="s">
        <v>78</v>
      </c>
      <c r="D61" s="9" t="s">
        <v>79</v>
      </c>
      <c r="E61" s="9">
        <v>20400</v>
      </c>
      <c r="F61" s="9"/>
      <c r="G61" s="10">
        <f>G64</f>
        <v>178.1</v>
      </c>
    </row>
    <row r="62" spans="2:7" s="11" customFormat="1" ht="53.25" customHeight="1">
      <c r="B62" s="8" t="s">
        <v>7</v>
      </c>
      <c r="C62" s="9" t="s">
        <v>78</v>
      </c>
      <c r="D62" s="9" t="s">
        <v>79</v>
      </c>
      <c r="E62" s="9">
        <v>20400</v>
      </c>
      <c r="F62" s="9">
        <v>100</v>
      </c>
      <c r="G62" s="10">
        <f>G64</f>
        <v>178.1</v>
      </c>
    </row>
    <row r="63" spans="2:7" s="11" customFormat="1" ht="18" customHeight="1">
      <c r="B63" s="8" t="s">
        <v>8</v>
      </c>
      <c r="C63" s="9" t="s">
        <v>78</v>
      </c>
      <c r="D63" s="9" t="s">
        <v>79</v>
      </c>
      <c r="E63" s="9">
        <v>20400</v>
      </c>
      <c r="F63" s="9">
        <v>120</v>
      </c>
      <c r="G63" s="10">
        <f>G64</f>
        <v>178.1</v>
      </c>
    </row>
    <row r="64" spans="2:7" s="11" customFormat="1" ht="18" customHeight="1">
      <c r="B64" s="8" t="s">
        <v>9</v>
      </c>
      <c r="C64" s="9" t="s">
        <v>78</v>
      </c>
      <c r="D64" s="9" t="s">
        <v>79</v>
      </c>
      <c r="E64" s="9">
        <v>20400</v>
      </c>
      <c r="F64" s="9">
        <v>121</v>
      </c>
      <c r="G64" s="10">
        <v>178.1</v>
      </c>
    </row>
    <row r="65" spans="2:7" s="11" customFormat="1" ht="18" customHeight="1">
      <c r="B65" s="8" t="s">
        <v>34</v>
      </c>
      <c r="C65" s="9" t="s">
        <v>78</v>
      </c>
      <c r="D65" s="9" t="s">
        <v>79</v>
      </c>
      <c r="E65" s="9">
        <v>7950000</v>
      </c>
      <c r="F65" s="9"/>
      <c r="G65" s="10">
        <f>G69+G73</f>
        <v>144.4</v>
      </c>
    </row>
    <row r="66" spans="2:7" s="11" customFormat="1" ht="55.5" customHeight="1">
      <c r="B66" s="8" t="s">
        <v>35</v>
      </c>
      <c r="C66" s="9" t="s">
        <v>78</v>
      </c>
      <c r="D66" s="9" t="s">
        <v>79</v>
      </c>
      <c r="E66" s="9">
        <v>7953200</v>
      </c>
      <c r="F66" s="9"/>
      <c r="G66" s="10">
        <f>G69</f>
        <v>139.4</v>
      </c>
    </row>
    <row r="67" spans="2:7" s="11" customFormat="1" ht="20.25" customHeight="1">
      <c r="B67" s="8" t="s">
        <v>13</v>
      </c>
      <c r="C67" s="9" t="s">
        <v>78</v>
      </c>
      <c r="D67" s="9" t="s">
        <v>79</v>
      </c>
      <c r="E67" s="9">
        <v>7953200</v>
      </c>
      <c r="F67" s="9">
        <v>200</v>
      </c>
      <c r="G67" s="10">
        <f>G69</f>
        <v>139.4</v>
      </c>
    </row>
    <row r="68" spans="2:7" s="11" customFormat="1" ht="20.25" customHeight="1">
      <c r="B68" s="8" t="s">
        <v>14</v>
      </c>
      <c r="C68" s="9" t="s">
        <v>78</v>
      </c>
      <c r="D68" s="9" t="s">
        <v>79</v>
      </c>
      <c r="E68" s="9">
        <v>7953200</v>
      </c>
      <c r="F68" s="9">
        <v>240</v>
      </c>
      <c r="G68" s="10">
        <f>G69</f>
        <v>139.4</v>
      </c>
    </row>
    <row r="69" spans="2:7" s="11" customFormat="1" ht="20.25" customHeight="1">
      <c r="B69" s="8" t="s">
        <v>16</v>
      </c>
      <c r="C69" s="9" t="s">
        <v>78</v>
      </c>
      <c r="D69" s="9" t="s">
        <v>79</v>
      </c>
      <c r="E69" s="9">
        <v>7953200</v>
      </c>
      <c r="F69" s="9">
        <v>244</v>
      </c>
      <c r="G69" s="10">
        <v>139.4</v>
      </c>
    </row>
    <row r="70" spans="2:7" s="11" customFormat="1" ht="37.5" customHeight="1">
      <c r="B70" s="8" t="s">
        <v>36</v>
      </c>
      <c r="C70" s="9" t="s">
        <v>78</v>
      </c>
      <c r="D70" s="9" t="s">
        <v>79</v>
      </c>
      <c r="E70" s="9">
        <v>7953700</v>
      </c>
      <c r="F70" s="9"/>
      <c r="G70" s="10">
        <f>G73</f>
        <v>5</v>
      </c>
    </row>
    <row r="71" spans="2:7" s="11" customFormat="1" ht="19.5" customHeight="1">
      <c r="B71" s="8" t="s">
        <v>13</v>
      </c>
      <c r="C71" s="9" t="s">
        <v>78</v>
      </c>
      <c r="D71" s="9" t="s">
        <v>79</v>
      </c>
      <c r="E71" s="9">
        <v>7953700</v>
      </c>
      <c r="F71" s="9">
        <v>200</v>
      </c>
      <c r="G71" s="10">
        <f>G73</f>
        <v>5</v>
      </c>
    </row>
    <row r="72" spans="2:7" s="11" customFormat="1" ht="19.5" customHeight="1">
      <c r="B72" s="8" t="s">
        <v>14</v>
      </c>
      <c r="C72" s="9" t="s">
        <v>78</v>
      </c>
      <c r="D72" s="9" t="s">
        <v>79</v>
      </c>
      <c r="E72" s="9">
        <v>7953700</v>
      </c>
      <c r="F72" s="9">
        <v>240</v>
      </c>
      <c r="G72" s="10">
        <f>G73</f>
        <v>5</v>
      </c>
    </row>
    <row r="73" spans="2:7" s="11" customFormat="1" ht="19.5" customHeight="1">
      <c r="B73" s="8" t="s">
        <v>16</v>
      </c>
      <c r="C73" s="9" t="s">
        <v>78</v>
      </c>
      <c r="D73" s="9" t="s">
        <v>79</v>
      </c>
      <c r="E73" s="9">
        <v>7953700</v>
      </c>
      <c r="F73" s="9">
        <v>244</v>
      </c>
      <c r="G73" s="10">
        <v>5</v>
      </c>
    </row>
    <row r="74" spans="2:7" s="11" customFormat="1" ht="19.5" customHeight="1">
      <c r="B74" s="5" t="s">
        <v>37</v>
      </c>
      <c r="C74" s="6" t="s">
        <v>77</v>
      </c>
      <c r="D74" s="6"/>
      <c r="E74" s="6"/>
      <c r="F74" s="6"/>
      <c r="G74" s="7">
        <f>G80+G89+G85</f>
        <v>1694.6999999999998</v>
      </c>
    </row>
    <row r="75" spans="2:7" s="11" customFormat="1" ht="19.5" customHeight="1">
      <c r="B75" s="8" t="s">
        <v>38</v>
      </c>
      <c r="C75" s="9" t="s">
        <v>77</v>
      </c>
      <c r="D75" s="9" t="s">
        <v>79</v>
      </c>
      <c r="E75" s="9"/>
      <c r="F75" s="9"/>
      <c r="G75" s="10">
        <f>G80+G85+G89</f>
        <v>1694.6999999999998</v>
      </c>
    </row>
    <row r="76" spans="2:7" s="11" customFormat="1" ht="19.5" customHeight="1">
      <c r="B76" s="8" t="s">
        <v>39</v>
      </c>
      <c r="C76" s="9" t="s">
        <v>77</v>
      </c>
      <c r="D76" s="9" t="s">
        <v>79</v>
      </c>
      <c r="E76" s="9">
        <v>5220000</v>
      </c>
      <c r="F76" s="9"/>
      <c r="G76" s="10">
        <f>G80</f>
        <v>1314.8</v>
      </c>
    </row>
    <row r="77" spans="2:7" s="11" customFormat="1" ht="36" customHeight="1">
      <c r="B77" s="8" t="s">
        <v>40</v>
      </c>
      <c r="C77" s="9" t="s">
        <v>77</v>
      </c>
      <c r="D77" s="9" t="s">
        <v>79</v>
      </c>
      <c r="E77" s="9">
        <v>5222700</v>
      </c>
      <c r="F77" s="9"/>
      <c r="G77" s="10">
        <f>G80</f>
        <v>1314.8</v>
      </c>
    </row>
    <row r="78" spans="2:7" s="11" customFormat="1" ht="19.5" customHeight="1">
      <c r="B78" s="8" t="s">
        <v>13</v>
      </c>
      <c r="C78" s="9" t="s">
        <v>77</v>
      </c>
      <c r="D78" s="9" t="s">
        <v>79</v>
      </c>
      <c r="E78" s="9">
        <v>5222700</v>
      </c>
      <c r="F78" s="9">
        <v>200</v>
      </c>
      <c r="G78" s="10">
        <f>G80</f>
        <v>1314.8</v>
      </c>
    </row>
    <row r="79" spans="2:7" s="11" customFormat="1" ht="19.5" customHeight="1">
      <c r="B79" s="8" t="s">
        <v>14</v>
      </c>
      <c r="C79" s="9" t="s">
        <v>77</v>
      </c>
      <c r="D79" s="9" t="s">
        <v>79</v>
      </c>
      <c r="E79" s="9">
        <v>5222700</v>
      </c>
      <c r="F79" s="9">
        <v>240</v>
      </c>
      <c r="G79" s="10">
        <f>G80</f>
        <v>1314.8</v>
      </c>
    </row>
    <row r="80" spans="2:7" s="11" customFormat="1" ht="19.5" customHeight="1">
      <c r="B80" s="8" t="s">
        <v>16</v>
      </c>
      <c r="C80" s="9" t="s">
        <v>77</v>
      </c>
      <c r="D80" s="9" t="s">
        <v>79</v>
      </c>
      <c r="E80" s="9">
        <v>5222700</v>
      </c>
      <c r="F80" s="9">
        <v>244</v>
      </c>
      <c r="G80" s="10">
        <v>1314.8</v>
      </c>
    </row>
    <row r="81" spans="2:7" s="11" customFormat="1" ht="19.5" customHeight="1">
      <c r="B81" s="8" t="s">
        <v>34</v>
      </c>
      <c r="C81" s="9" t="s">
        <v>77</v>
      </c>
      <c r="D81" s="9" t="s">
        <v>79</v>
      </c>
      <c r="E81" s="9">
        <v>7950000</v>
      </c>
      <c r="F81" s="9"/>
      <c r="G81" s="10">
        <f>G89+G85</f>
        <v>379.9</v>
      </c>
    </row>
    <row r="82" spans="2:7" s="11" customFormat="1" ht="54" customHeight="1">
      <c r="B82" s="8" t="s">
        <v>365</v>
      </c>
      <c r="C82" s="9" t="s">
        <v>77</v>
      </c>
      <c r="D82" s="9" t="s">
        <v>79</v>
      </c>
      <c r="E82" s="9" t="s">
        <v>362</v>
      </c>
      <c r="F82" s="9"/>
      <c r="G82" s="10">
        <f>G85</f>
        <v>217.1</v>
      </c>
    </row>
    <row r="83" spans="2:7" s="11" customFormat="1" ht="19.5" customHeight="1">
      <c r="B83" s="8" t="s">
        <v>13</v>
      </c>
      <c r="C83" s="9" t="s">
        <v>77</v>
      </c>
      <c r="D83" s="9" t="s">
        <v>79</v>
      </c>
      <c r="E83" s="9" t="s">
        <v>362</v>
      </c>
      <c r="F83" s="9" t="s">
        <v>363</v>
      </c>
      <c r="G83" s="10">
        <f>G85</f>
        <v>217.1</v>
      </c>
    </row>
    <row r="84" spans="2:7" s="11" customFormat="1" ht="19.5" customHeight="1">
      <c r="B84" s="8" t="s">
        <v>14</v>
      </c>
      <c r="C84" s="9" t="s">
        <v>77</v>
      </c>
      <c r="D84" s="9" t="s">
        <v>79</v>
      </c>
      <c r="E84" s="9" t="s">
        <v>362</v>
      </c>
      <c r="F84" s="9" t="s">
        <v>364</v>
      </c>
      <c r="G84" s="10">
        <f>G85</f>
        <v>217.1</v>
      </c>
    </row>
    <row r="85" spans="2:7" s="11" customFormat="1" ht="19.5" customHeight="1">
      <c r="B85" s="8" t="s">
        <v>16</v>
      </c>
      <c r="C85" s="9" t="s">
        <v>77</v>
      </c>
      <c r="D85" s="9" t="s">
        <v>79</v>
      </c>
      <c r="E85" s="9">
        <v>7951100</v>
      </c>
      <c r="F85" s="9">
        <v>244</v>
      </c>
      <c r="G85" s="10">
        <v>217.1</v>
      </c>
    </row>
    <row r="86" spans="2:7" s="11" customFormat="1" ht="39" customHeight="1">
      <c r="B86" s="8" t="s">
        <v>41</v>
      </c>
      <c r="C86" s="9" t="s">
        <v>77</v>
      </c>
      <c r="D86" s="9" t="s">
        <v>79</v>
      </c>
      <c r="E86" s="9">
        <v>7952700</v>
      </c>
      <c r="F86" s="9"/>
      <c r="G86" s="10">
        <f>G89</f>
        <v>162.8</v>
      </c>
    </row>
    <row r="87" spans="2:7" s="11" customFormat="1" ht="19.5" customHeight="1">
      <c r="B87" s="8" t="s">
        <v>13</v>
      </c>
      <c r="C87" s="9" t="s">
        <v>77</v>
      </c>
      <c r="D87" s="9" t="s">
        <v>79</v>
      </c>
      <c r="E87" s="9">
        <v>7952700</v>
      </c>
      <c r="F87" s="9">
        <v>200</v>
      </c>
      <c r="G87" s="10">
        <f>G89</f>
        <v>162.8</v>
      </c>
    </row>
    <row r="88" spans="2:7" s="11" customFormat="1" ht="19.5" customHeight="1">
      <c r="B88" s="8" t="s">
        <v>14</v>
      </c>
      <c r="C88" s="9" t="s">
        <v>77</v>
      </c>
      <c r="D88" s="9" t="s">
        <v>79</v>
      </c>
      <c r="E88" s="9">
        <v>7952700</v>
      </c>
      <c r="F88" s="9">
        <v>240</v>
      </c>
      <c r="G88" s="10">
        <f>G89</f>
        <v>162.8</v>
      </c>
    </row>
    <row r="89" spans="2:7" s="11" customFormat="1" ht="19.5" customHeight="1">
      <c r="B89" s="8" t="s">
        <v>16</v>
      </c>
      <c r="C89" s="9" t="s">
        <v>77</v>
      </c>
      <c r="D89" s="9" t="s">
        <v>79</v>
      </c>
      <c r="E89" s="9">
        <v>7952700</v>
      </c>
      <c r="F89" s="9">
        <v>244</v>
      </c>
      <c r="G89" s="10">
        <v>162.8</v>
      </c>
    </row>
    <row r="90" spans="2:7" s="11" customFormat="1" ht="19.5" customHeight="1">
      <c r="B90" s="5" t="s">
        <v>42</v>
      </c>
      <c r="C90" s="6" t="s">
        <v>80</v>
      </c>
      <c r="D90" s="6"/>
      <c r="E90" s="6"/>
      <c r="F90" s="6"/>
      <c r="G90" s="7">
        <f>G91+G98+G103</f>
        <v>18623.199999999997</v>
      </c>
    </row>
    <row r="91" spans="2:7" s="11" customFormat="1" ht="19.5" customHeight="1">
      <c r="B91" s="8" t="s">
        <v>43</v>
      </c>
      <c r="C91" s="9" t="s">
        <v>80</v>
      </c>
      <c r="D91" s="9" t="s">
        <v>73</v>
      </c>
      <c r="E91" s="9"/>
      <c r="F91" s="9"/>
      <c r="G91" s="10">
        <f>G97</f>
        <v>13987.4</v>
      </c>
    </row>
    <row r="92" spans="2:7" s="11" customFormat="1" ht="19.5" customHeight="1">
      <c r="B92" s="8" t="s">
        <v>39</v>
      </c>
      <c r="C92" s="9" t="s">
        <v>80</v>
      </c>
      <c r="D92" s="9" t="s">
        <v>73</v>
      </c>
      <c r="E92" s="9">
        <v>5220000</v>
      </c>
      <c r="F92" s="9"/>
      <c r="G92" s="10">
        <f>G97</f>
        <v>13987.4</v>
      </c>
    </row>
    <row r="93" spans="2:7" s="11" customFormat="1" ht="37.5">
      <c r="B93" s="8" t="s">
        <v>44</v>
      </c>
      <c r="C93" s="9" t="s">
        <v>80</v>
      </c>
      <c r="D93" s="9" t="s">
        <v>73</v>
      </c>
      <c r="E93" s="9">
        <v>5221000</v>
      </c>
      <c r="F93" s="9"/>
      <c r="G93" s="10">
        <f>G97</f>
        <v>13987.4</v>
      </c>
    </row>
    <row r="94" spans="2:7" s="11" customFormat="1" ht="74.25" customHeight="1">
      <c r="B94" s="39" t="s">
        <v>45</v>
      </c>
      <c r="C94" s="9" t="s">
        <v>80</v>
      </c>
      <c r="D94" s="9" t="s">
        <v>73</v>
      </c>
      <c r="E94" s="9">
        <v>5221006</v>
      </c>
      <c r="F94" s="9"/>
      <c r="G94" s="10">
        <f>G97</f>
        <v>13987.4</v>
      </c>
    </row>
    <row r="95" spans="2:7" s="11" customFormat="1" ht="18.75" customHeight="1">
      <c r="B95" s="8" t="s">
        <v>13</v>
      </c>
      <c r="C95" s="9" t="s">
        <v>80</v>
      </c>
      <c r="D95" s="9" t="s">
        <v>73</v>
      </c>
      <c r="E95" s="9">
        <v>5221006</v>
      </c>
      <c r="F95" s="9">
        <v>200</v>
      </c>
      <c r="G95" s="10">
        <f>G97</f>
        <v>13987.4</v>
      </c>
    </row>
    <row r="96" spans="2:7" s="11" customFormat="1" ht="18.75" customHeight="1">
      <c r="B96" s="8" t="s">
        <v>14</v>
      </c>
      <c r="C96" s="9" t="s">
        <v>80</v>
      </c>
      <c r="D96" s="9" t="s">
        <v>73</v>
      </c>
      <c r="E96" s="9">
        <v>5221006</v>
      </c>
      <c r="F96" s="9">
        <v>240</v>
      </c>
      <c r="G96" s="10">
        <f>G97</f>
        <v>13987.4</v>
      </c>
    </row>
    <row r="97" spans="2:7" s="11" customFormat="1" ht="18.75" customHeight="1">
      <c r="B97" s="8" t="s">
        <v>16</v>
      </c>
      <c r="C97" s="9" t="s">
        <v>80</v>
      </c>
      <c r="D97" s="9" t="s">
        <v>73</v>
      </c>
      <c r="E97" s="9">
        <v>5221006</v>
      </c>
      <c r="F97" s="9">
        <v>244</v>
      </c>
      <c r="G97" s="10">
        <v>13987.4</v>
      </c>
    </row>
    <row r="98" spans="2:7" s="11" customFormat="1" ht="18.75" customHeight="1">
      <c r="B98" s="8" t="s">
        <v>46</v>
      </c>
      <c r="C98" s="9" t="s">
        <v>80</v>
      </c>
      <c r="D98" s="9" t="s">
        <v>74</v>
      </c>
      <c r="E98" s="9"/>
      <c r="F98" s="9"/>
      <c r="G98" s="10">
        <f>G102</f>
        <v>454.4</v>
      </c>
    </row>
    <row r="99" spans="2:7" s="11" customFormat="1" ht="39" customHeight="1">
      <c r="B99" s="8" t="s">
        <v>47</v>
      </c>
      <c r="C99" s="9" t="s">
        <v>80</v>
      </c>
      <c r="D99" s="9" t="s">
        <v>74</v>
      </c>
      <c r="E99" s="9">
        <v>7951500</v>
      </c>
      <c r="F99" s="9"/>
      <c r="G99" s="10">
        <f>G102</f>
        <v>454.4</v>
      </c>
    </row>
    <row r="100" spans="2:7" s="11" customFormat="1" ht="21" customHeight="1">
      <c r="B100" s="8" t="s">
        <v>13</v>
      </c>
      <c r="C100" s="9" t="s">
        <v>80</v>
      </c>
      <c r="D100" s="9" t="s">
        <v>74</v>
      </c>
      <c r="E100" s="9">
        <v>7951500</v>
      </c>
      <c r="F100" s="9">
        <v>200</v>
      </c>
      <c r="G100" s="10">
        <f>G102</f>
        <v>454.4</v>
      </c>
    </row>
    <row r="101" spans="2:7" s="11" customFormat="1" ht="21" customHeight="1">
      <c r="B101" s="8" t="s">
        <v>14</v>
      </c>
      <c r="C101" s="9" t="s">
        <v>80</v>
      </c>
      <c r="D101" s="9" t="s">
        <v>74</v>
      </c>
      <c r="E101" s="9">
        <v>7951500</v>
      </c>
      <c r="F101" s="9">
        <v>240</v>
      </c>
      <c r="G101" s="10">
        <f>G102</f>
        <v>454.4</v>
      </c>
    </row>
    <row r="102" spans="2:7" s="11" customFormat="1" ht="21" customHeight="1">
      <c r="B102" s="8" t="s">
        <v>16</v>
      </c>
      <c r="C102" s="9" t="s">
        <v>80</v>
      </c>
      <c r="D102" s="9" t="s">
        <v>74</v>
      </c>
      <c r="E102" s="9">
        <v>7951500</v>
      </c>
      <c r="F102" s="9">
        <v>244</v>
      </c>
      <c r="G102" s="10">
        <v>454.4</v>
      </c>
    </row>
    <row r="103" spans="2:7" s="11" customFormat="1" ht="21" customHeight="1">
      <c r="B103" s="8" t="s">
        <v>48</v>
      </c>
      <c r="C103" s="9" t="s">
        <v>80</v>
      </c>
      <c r="D103" s="9" t="s">
        <v>78</v>
      </c>
      <c r="E103" s="9"/>
      <c r="F103" s="9"/>
      <c r="G103" s="10">
        <f>G108</f>
        <v>4181.4</v>
      </c>
    </row>
    <row r="104" spans="2:7" s="11" customFormat="1" ht="21" customHeight="1">
      <c r="B104" s="8" t="s">
        <v>34</v>
      </c>
      <c r="C104" s="9" t="s">
        <v>80</v>
      </c>
      <c r="D104" s="9" t="s">
        <v>78</v>
      </c>
      <c r="E104" s="9">
        <v>7950000</v>
      </c>
      <c r="F104" s="9"/>
      <c r="G104" s="10">
        <f>G108</f>
        <v>4181.4</v>
      </c>
    </row>
    <row r="105" spans="2:7" s="11" customFormat="1" ht="34.5" customHeight="1">
      <c r="B105" s="8" t="s">
        <v>49</v>
      </c>
      <c r="C105" s="9" t="s">
        <v>80</v>
      </c>
      <c r="D105" s="9" t="s">
        <v>78</v>
      </c>
      <c r="E105" s="9">
        <v>7956000</v>
      </c>
      <c r="F105" s="9"/>
      <c r="G105" s="10">
        <f>G108</f>
        <v>4181.4</v>
      </c>
    </row>
    <row r="106" spans="2:7" s="11" customFormat="1" ht="19.5" customHeight="1">
      <c r="B106" s="8" t="s">
        <v>13</v>
      </c>
      <c r="C106" s="9" t="s">
        <v>80</v>
      </c>
      <c r="D106" s="9" t="s">
        <v>78</v>
      </c>
      <c r="E106" s="9">
        <v>7956000</v>
      </c>
      <c r="F106" s="9">
        <v>200</v>
      </c>
      <c r="G106" s="10">
        <f>G108</f>
        <v>4181.4</v>
      </c>
    </row>
    <row r="107" spans="2:7" s="11" customFormat="1" ht="19.5" customHeight="1">
      <c r="B107" s="8" t="s">
        <v>14</v>
      </c>
      <c r="C107" s="9" t="s">
        <v>80</v>
      </c>
      <c r="D107" s="9" t="s">
        <v>78</v>
      </c>
      <c r="E107" s="9">
        <v>7956000</v>
      </c>
      <c r="F107" s="9">
        <v>240</v>
      </c>
      <c r="G107" s="10">
        <f>G108</f>
        <v>4181.4</v>
      </c>
    </row>
    <row r="108" spans="2:7" s="11" customFormat="1" ht="19.5" customHeight="1">
      <c r="B108" s="8" t="s">
        <v>16</v>
      </c>
      <c r="C108" s="9" t="s">
        <v>80</v>
      </c>
      <c r="D108" s="9" t="s">
        <v>78</v>
      </c>
      <c r="E108" s="9">
        <v>7956000</v>
      </c>
      <c r="F108" s="9">
        <v>244</v>
      </c>
      <c r="G108" s="10">
        <v>4181.4</v>
      </c>
    </row>
    <row r="109" spans="2:7" s="11" customFormat="1" ht="19.5" customHeight="1">
      <c r="B109" s="5" t="s">
        <v>50</v>
      </c>
      <c r="C109" s="6" t="s">
        <v>81</v>
      </c>
      <c r="D109" s="6"/>
      <c r="E109" s="6"/>
      <c r="F109" s="6"/>
      <c r="G109" s="7">
        <f>G116</f>
        <v>68.3</v>
      </c>
    </row>
    <row r="110" spans="2:7" s="11" customFormat="1" ht="19.5" customHeight="1">
      <c r="B110" s="8" t="s">
        <v>51</v>
      </c>
      <c r="C110" s="9" t="s">
        <v>81</v>
      </c>
      <c r="D110" s="9" t="s">
        <v>80</v>
      </c>
      <c r="E110" s="9"/>
      <c r="F110" s="9"/>
      <c r="G110" s="10">
        <f>G116</f>
        <v>68.3</v>
      </c>
    </row>
    <row r="111" spans="2:7" s="11" customFormat="1" ht="19.5" customHeight="1">
      <c r="B111" s="8" t="s">
        <v>34</v>
      </c>
      <c r="C111" s="9" t="s">
        <v>81</v>
      </c>
      <c r="D111" s="9" t="s">
        <v>80</v>
      </c>
      <c r="E111" s="9">
        <v>7950000</v>
      </c>
      <c r="F111" s="9"/>
      <c r="G111" s="10">
        <f>G116</f>
        <v>68.3</v>
      </c>
    </row>
    <row r="112" spans="2:7" s="11" customFormat="1" ht="57.75" customHeight="1">
      <c r="B112" s="8" t="s">
        <v>52</v>
      </c>
      <c r="C112" s="9" t="s">
        <v>81</v>
      </c>
      <c r="D112" s="9" t="s">
        <v>80</v>
      </c>
      <c r="E112" s="9">
        <v>7951400</v>
      </c>
      <c r="F112" s="9"/>
      <c r="G112" s="10">
        <f>G116</f>
        <v>68.3</v>
      </c>
    </row>
    <row r="113" spans="2:7" s="11" customFormat="1" ht="33" customHeight="1">
      <c r="B113" s="8" t="s">
        <v>53</v>
      </c>
      <c r="C113" s="9" t="s">
        <v>81</v>
      </c>
      <c r="D113" s="9" t="s">
        <v>80</v>
      </c>
      <c r="E113" s="9">
        <v>7951401</v>
      </c>
      <c r="F113" s="9"/>
      <c r="G113" s="10">
        <f>G116</f>
        <v>68.3</v>
      </c>
    </row>
    <row r="114" spans="2:7" s="11" customFormat="1" ht="19.5" customHeight="1">
      <c r="B114" s="8" t="s">
        <v>13</v>
      </c>
      <c r="C114" s="9" t="s">
        <v>81</v>
      </c>
      <c r="D114" s="9" t="s">
        <v>80</v>
      </c>
      <c r="E114" s="9">
        <v>7951401</v>
      </c>
      <c r="F114" s="9">
        <v>200</v>
      </c>
      <c r="G114" s="10">
        <f>G116</f>
        <v>68.3</v>
      </c>
    </row>
    <row r="115" spans="2:7" s="11" customFormat="1" ht="19.5" customHeight="1">
      <c r="B115" s="8" t="s">
        <v>14</v>
      </c>
      <c r="C115" s="9" t="s">
        <v>81</v>
      </c>
      <c r="D115" s="9" t="s">
        <v>80</v>
      </c>
      <c r="E115" s="9">
        <v>7951401</v>
      </c>
      <c r="F115" s="9">
        <v>240</v>
      </c>
      <c r="G115" s="10">
        <f>G116</f>
        <v>68.3</v>
      </c>
    </row>
    <row r="116" spans="2:7" s="11" customFormat="1" ht="19.5" customHeight="1">
      <c r="B116" s="8" t="s">
        <v>16</v>
      </c>
      <c r="C116" s="9" t="s">
        <v>81</v>
      </c>
      <c r="D116" s="9" t="s">
        <v>80</v>
      </c>
      <c r="E116" s="9">
        <v>7951401</v>
      </c>
      <c r="F116" s="9">
        <v>244</v>
      </c>
      <c r="G116" s="10">
        <v>68.3</v>
      </c>
    </row>
    <row r="117" spans="2:7" s="11" customFormat="1" ht="19.5" customHeight="1">
      <c r="B117" s="5" t="s">
        <v>54</v>
      </c>
      <c r="C117" s="6" t="s">
        <v>82</v>
      </c>
      <c r="D117" s="6"/>
      <c r="E117" s="6"/>
      <c r="F117" s="6"/>
      <c r="G117" s="7">
        <f>G123</f>
        <v>4286.4</v>
      </c>
    </row>
    <row r="118" spans="2:7" s="11" customFormat="1" ht="19.5" customHeight="1">
      <c r="B118" s="8" t="s">
        <v>55</v>
      </c>
      <c r="C118" s="9" t="s">
        <v>82</v>
      </c>
      <c r="D118" s="9" t="s">
        <v>73</v>
      </c>
      <c r="E118" s="9"/>
      <c r="F118" s="9"/>
      <c r="G118" s="10">
        <f>G123</f>
        <v>4286.4</v>
      </c>
    </row>
    <row r="119" spans="2:7" s="11" customFormat="1" ht="19.5" customHeight="1">
      <c r="B119" s="8" t="s">
        <v>34</v>
      </c>
      <c r="C119" s="9" t="s">
        <v>82</v>
      </c>
      <c r="D119" s="9" t="s">
        <v>73</v>
      </c>
      <c r="E119" s="9">
        <v>7950000</v>
      </c>
      <c r="F119" s="9"/>
      <c r="G119" s="10">
        <f>G123</f>
        <v>4286.4</v>
      </c>
    </row>
    <row r="120" spans="2:7" s="11" customFormat="1" ht="37.5">
      <c r="B120" s="8" t="s">
        <v>56</v>
      </c>
      <c r="C120" s="9" t="s">
        <v>82</v>
      </c>
      <c r="D120" s="9" t="s">
        <v>73</v>
      </c>
      <c r="E120" s="9">
        <v>7950900</v>
      </c>
      <c r="F120" s="9"/>
      <c r="G120" s="10">
        <f>G123</f>
        <v>4286.4</v>
      </c>
    </row>
    <row r="121" spans="2:7" s="11" customFormat="1" ht="36" customHeight="1">
      <c r="B121" s="8" t="s">
        <v>87</v>
      </c>
      <c r="C121" s="9" t="s">
        <v>82</v>
      </c>
      <c r="D121" s="9" t="s">
        <v>73</v>
      </c>
      <c r="E121" s="9">
        <v>7950900</v>
      </c>
      <c r="F121" s="9">
        <v>600</v>
      </c>
      <c r="G121" s="10">
        <f>G123</f>
        <v>4286.4</v>
      </c>
    </row>
    <row r="122" spans="2:7" s="11" customFormat="1" ht="18.75">
      <c r="B122" s="8" t="s">
        <v>88</v>
      </c>
      <c r="C122" s="9" t="s">
        <v>82</v>
      </c>
      <c r="D122" s="9" t="s">
        <v>73</v>
      </c>
      <c r="E122" s="9">
        <v>7950900</v>
      </c>
      <c r="F122" s="9">
        <v>610</v>
      </c>
      <c r="G122" s="10">
        <f>G123</f>
        <v>4286.4</v>
      </c>
    </row>
    <row r="123" spans="2:7" s="11" customFormat="1" ht="56.25" customHeight="1">
      <c r="B123" s="8" t="s">
        <v>89</v>
      </c>
      <c r="C123" s="9" t="s">
        <v>82</v>
      </c>
      <c r="D123" s="9" t="s">
        <v>73</v>
      </c>
      <c r="E123" s="9">
        <v>7950900</v>
      </c>
      <c r="F123" s="9">
        <v>611</v>
      </c>
      <c r="G123" s="10">
        <v>4286.4</v>
      </c>
    </row>
    <row r="124" spans="2:7" s="11" customFormat="1" ht="18.75">
      <c r="B124" s="5" t="s">
        <v>57</v>
      </c>
      <c r="C124" s="6">
        <v>10</v>
      </c>
      <c r="D124" s="6"/>
      <c r="E124" s="6"/>
      <c r="F124" s="6"/>
      <c r="G124" s="7">
        <f>G131</f>
        <v>78.7</v>
      </c>
    </row>
    <row r="125" spans="2:7" s="11" customFormat="1" ht="18.75">
      <c r="B125" s="8" t="s">
        <v>58</v>
      </c>
      <c r="C125" s="9">
        <v>10</v>
      </c>
      <c r="D125" s="9" t="s">
        <v>73</v>
      </c>
      <c r="E125" s="9"/>
      <c r="F125" s="9"/>
      <c r="G125" s="10">
        <f>G131</f>
        <v>78.7</v>
      </c>
    </row>
    <row r="126" spans="2:7" s="11" customFormat="1" ht="18.75">
      <c r="B126" s="8" t="s">
        <v>34</v>
      </c>
      <c r="C126" s="9">
        <v>10</v>
      </c>
      <c r="D126" s="9" t="s">
        <v>73</v>
      </c>
      <c r="E126" s="9">
        <v>7950000</v>
      </c>
      <c r="F126" s="9"/>
      <c r="G126" s="10">
        <f>G131</f>
        <v>78.7</v>
      </c>
    </row>
    <row r="127" spans="2:7" s="11" customFormat="1" ht="56.25">
      <c r="B127" s="8" t="s">
        <v>59</v>
      </c>
      <c r="C127" s="9">
        <v>10</v>
      </c>
      <c r="D127" s="9" t="s">
        <v>73</v>
      </c>
      <c r="E127" s="9">
        <v>7950800</v>
      </c>
      <c r="F127" s="9"/>
      <c r="G127" s="10">
        <f>G131</f>
        <v>78.7</v>
      </c>
    </row>
    <row r="128" spans="2:7" s="11" customFormat="1" ht="18.75">
      <c r="B128" s="8" t="s">
        <v>60</v>
      </c>
      <c r="C128" s="9">
        <v>10</v>
      </c>
      <c r="D128" s="9" t="s">
        <v>73</v>
      </c>
      <c r="E128" s="9">
        <v>7950801</v>
      </c>
      <c r="F128" s="9"/>
      <c r="G128" s="10">
        <f>G131</f>
        <v>78.7</v>
      </c>
    </row>
    <row r="129" spans="2:7" s="11" customFormat="1" ht="18.75">
      <c r="B129" s="8" t="s">
        <v>61</v>
      </c>
      <c r="C129" s="9">
        <v>10</v>
      </c>
      <c r="D129" s="9" t="s">
        <v>73</v>
      </c>
      <c r="E129" s="9">
        <v>7950801</v>
      </c>
      <c r="F129" s="9">
        <v>300</v>
      </c>
      <c r="G129" s="10">
        <f>G131</f>
        <v>78.7</v>
      </c>
    </row>
    <row r="130" spans="2:7" s="11" customFormat="1" ht="21" customHeight="1">
      <c r="B130" s="8" t="s">
        <v>62</v>
      </c>
      <c r="C130" s="9">
        <v>10</v>
      </c>
      <c r="D130" s="9" t="s">
        <v>73</v>
      </c>
      <c r="E130" s="9">
        <v>7950801</v>
      </c>
      <c r="F130" s="9">
        <v>320</v>
      </c>
      <c r="G130" s="10">
        <f>G131</f>
        <v>78.7</v>
      </c>
    </row>
    <row r="131" spans="2:7" s="11" customFormat="1" ht="37.5">
      <c r="B131" s="8" t="s">
        <v>63</v>
      </c>
      <c r="C131" s="9">
        <v>10</v>
      </c>
      <c r="D131" s="9" t="s">
        <v>73</v>
      </c>
      <c r="E131" s="9">
        <v>7950801</v>
      </c>
      <c r="F131" s="9">
        <v>321</v>
      </c>
      <c r="G131" s="10">
        <v>78.7</v>
      </c>
    </row>
    <row r="132" spans="2:7" s="11" customFormat="1" ht="18.75">
      <c r="B132" s="5" t="s">
        <v>64</v>
      </c>
      <c r="C132" s="6">
        <v>11</v>
      </c>
      <c r="D132" s="6"/>
      <c r="E132" s="6"/>
      <c r="F132" s="6"/>
      <c r="G132" s="7">
        <f>G138</f>
        <v>111.8</v>
      </c>
    </row>
    <row r="133" spans="2:7" s="11" customFormat="1" ht="18.75">
      <c r="B133" s="8" t="s">
        <v>65</v>
      </c>
      <c r="C133" s="9">
        <v>11</v>
      </c>
      <c r="D133" s="9" t="s">
        <v>80</v>
      </c>
      <c r="E133" s="9"/>
      <c r="F133" s="9"/>
      <c r="G133" s="10">
        <f>G138</f>
        <v>111.8</v>
      </c>
    </row>
    <row r="134" spans="2:7" s="11" customFormat="1" ht="18.75">
      <c r="B134" s="8" t="s">
        <v>34</v>
      </c>
      <c r="C134" s="9">
        <v>11</v>
      </c>
      <c r="D134" s="9" t="s">
        <v>80</v>
      </c>
      <c r="E134" s="9">
        <v>7950000</v>
      </c>
      <c r="F134" s="9"/>
      <c r="G134" s="10">
        <f>G138</f>
        <v>111.8</v>
      </c>
    </row>
    <row r="135" spans="2:7" s="11" customFormat="1" ht="36.75" customHeight="1">
      <c r="B135" s="8" t="s">
        <v>66</v>
      </c>
      <c r="C135" s="9">
        <v>11</v>
      </c>
      <c r="D135" s="9" t="s">
        <v>80</v>
      </c>
      <c r="E135" s="9">
        <v>7952000</v>
      </c>
      <c r="F135" s="9"/>
      <c r="G135" s="10">
        <f>G138</f>
        <v>111.8</v>
      </c>
    </row>
    <row r="136" spans="2:7" s="11" customFormat="1" ht="20.25" customHeight="1">
      <c r="B136" s="8" t="s">
        <v>13</v>
      </c>
      <c r="C136" s="9">
        <v>11</v>
      </c>
      <c r="D136" s="9" t="s">
        <v>80</v>
      </c>
      <c r="E136" s="9">
        <v>7952000</v>
      </c>
      <c r="F136" s="9">
        <v>200</v>
      </c>
      <c r="G136" s="10">
        <f>G138</f>
        <v>111.8</v>
      </c>
    </row>
    <row r="137" spans="2:7" s="11" customFormat="1" ht="20.25" customHeight="1">
      <c r="B137" s="8" t="s">
        <v>14</v>
      </c>
      <c r="C137" s="9">
        <v>11</v>
      </c>
      <c r="D137" s="9" t="s">
        <v>80</v>
      </c>
      <c r="E137" s="9">
        <v>7952000</v>
      </c>
      <c r="F137" s="9">
        <v>240</v>
      </c>
      <c r="G137" s="10">
        <f>G138</f>
        <v>111.8</v>
      </c>
    </row>
    <row r="138" spans="2:7" s="11" customFormat="1" ht="20.25" customHeight="1">
      <c r="B138" s="8" t="s">
        <v>16</v>
      </c>
      <c r="C138" s="9">
        <v>11</v>
      </c>
      <c r="D138" s="9" t="s">
        <v>80</v>
      </c>
      <c r="E138" s="9">
        <v>7952000</v>
      </c>
      <c r="F138" s="9">
        <v>244</v>
      </c>
      <c r="G138" s="10">
        <v>111.8</v>
      </c>
    </row>
    <row r="139" spans="2:7" s="11" customFormat="1" ht="18.75">
      <c r="B139" s="5" t="s">
        <v>67</v>
      </c>
      <c r="C139" s="66"/>
      <c r="D139" s="66"/>
      <c r="E139" s="66"/>
      <c r="F139" s="66"/>
      <c r="G139" s="7">
        <f>G132+G124+G117+G109+G90+G74+G58+G51+G11</f>
        <v>33384.899999999994</v>
      </c>
    </row>
  </sheetData>
  <mergeCells count="3">
    <mergeCell ref="B7:G7"/>
    <mergeCell ref="B1:G5"/>
    <mergeCell ref="B8:G8"/>
  </mergeCells>
  <printOptions/>
  <pageMargins left="0.41" right="0.35" top="0.65" bottom="0.18" header="0.5" footer="0.1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A147"/>
  <sheetViews>
    <sheetView workbookViewId="0" topLeftCell="A126">
      <selection activeCell="A126" sqref="A1:IV16384"/>
    </sheetView>
  </sheetViews>
  <sheetFormatPr defaultColWidth="9.140625" defaultRowHeight="12.75"/>
  <cols>
    <col min="1" max="1" width="1.421875" style="54" customWidth="1"/>
    <col min="2" max="2" width="97.57421875" style="62" customWidth="1"/>
    <col min="3" max="3" width="4.28125" style="64" customWidth="1"/>
    <col min="4" max="4" width="4.8515625" style="64" customWidth="1"/>
    <col min="5" max="5" width="10.7109375" style="64" customWidth="1"/>
    <col min="6" max="6" width="5.140625" style="64" customWidth="1"/>
    <col min="7" max="7" width="11.421875" style="64" customWidth="1"/>
    <col min="8" max="8" width="11.421875" style="65" customWidth="1"/>
    <col min="9" max="53" width="9.140625" style="91" customWidth="1"/>
    <col min="54" max="16384" width="9.140625" style="54" customWidth="1"/>
  </cols>
  <sheetData>
    <row r="1" spans="3:8" ht="12.75" customHeight="1">
      <c r="C1" s="120" t="s">
        <v>102</v>
      </c>
      <c r="D1" s="120"/>
      <c r="E1" s="120"/>
      <c r="F1" s="120"/>
      <c r="G1" s="120"/>
      <c r="H1" s="120"/>
    </row>
    <row r="2" spans="3:8" ht="63.75" customHeight="1">
      <c r="C2" s="120"/>
      <c r="D2" s="120"/>
      <c r="E2" s="120"/>
      <c r="F2" s="120"/>
      <c r="G2" s="120"/>
      <c r="H2" s="120"/>
    </row>
    <row r="3" spans="3:8" ht="12.75" customHeight="1">
      <c r="C3" s="120"/>
      <c r="D3" s="120"/>
      <c r="E3" s="120"/>
      <c r="F3" s="120"/>
      <c r="G3" s="120"/>
      <c r="H3" s="120"/>
    </row>
    <row r="4" spans="3:8" ht="12.75" customHeight="1">
      <c r="C4" s="120"/>
      <c r="D4" s="120"/>
      <c r="E4" s="120"/>
      <c r="F4" s="120"/>
      <c r="G4" s="120"/>
      <c r="H4" s="120"/>
    </row>
    <row r="5" spans="3:8" ht="15.75" customHeight="1">
      <c r="C5" s="120"/>
      <c r="D5" s="120"/>
      <c r="E5" s="120"/>
      <c r="F5" s="120"/>
      <c r="G5" s="120"/>
      <c r="H5" s="120"/>
    </row>
    <row r="7" spans="2:8" ht="48.75" customHeight="1">
      <c r="B7" s="138" t="s">
        <v>103</v>
      </c>
      <c r="C7" s="138"/>
      <c r="D7" s="138"/>
      <c r="E7" s="138"/>
      <c r="F7" s="138"/>
      <c r="G7" s="138"/>
      <c r="H7" s="138"/>
    </row>
    <row r="8" spans="2:8" ht="18.75">
      <c r="B8" s="141" t="s">
        <v>132</v>
      </c>
      <c r="C8" s="141"/>
      <c r="D8" s="141"/>
      <c r="E8" s="141"/>
      <c r="F8" s="141"/>
      <c r="G8" s="141"/>
      <c r="H8" s="141"/>
    </row>
    <row r="9" spans="2:8" ht="18.75">
      <c r="B9" s="130" t="s">
        <v>2</v>
      </c>
      <c r="C9" s="139" t="s">
        <v>68</v>
      </c>
      <c r="D9" s="139" t="s">
        <v>69</v>
      </c>
      <c r="E9" s="139" t="s">
        <v>70</v>
      </c>
      <c r="F9" s="139" t="s">
        <v>71</v>
      </c>
      <c r="G9" s="140" t="s">
        <v>90</v>
      </c>
      <c r="H9" s="140"/>
    </row>
    <row r="10" spans="2:8" ht="18.75">
      <c r="B10" s="130"/>
      <c r="C10" s="139"/>
      <c r="D10" s="139"/>
      <c r="E10" s="139"/>
      <c r="F10" s="139"/>
      <c r="G10" s="92" t="s">
        <v>91</v>
      </c>
      <c r="H10" s="71" t="s">
        <v>92</v>
      </c>
    </row>
    <row r="11" spans="2:8" ht="18.75">
      <c r="B11" s="66">
        <v>1</v>
      </c>
      <c r="C11" s="66">
        <v>2</v>
      </c>
      <c r="D11" s="66">
        <v>3</v>
      </c>
      <c r="E11" s="66">
        <v>4</v>
      </c>
      <c r="F11" s="66">
        <v>5</v>
      </c>
      <c r="G11" s="66">
        <v>6</v>
      </c>
      <c r="H11" s="66">
        <v>7</v>
      </c>
    </row>
    <row r="12" spans="2:53" s="11" customFormat="1" ht="18.75">
      <c r="B12" s="68" t="s">
        <v>3</v>
      </c>
      <c r="C12" s="66">
        <v>1</v>
      </c>
      <c r="D12" s="66"/>
      <c r="E12" s="66"/>
      <c r="F12" s="66"/>
      <c r="G12" s="7">
        <v>9406.6</v>
      </c>
      <c r="H12" s="7">
        <v>9223.3</v>
      </c>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2:53" s="11" customFormat="1" ht="31.5" customHeight="1">
      <c r="B13" s="8" t="s">
        <v>4</v>
      </c>
      <c r="C13" s="9" t="s">
        <v>73</v>
      </c>
      <c r="D13" s="9" t="s">
        <v>74</v>
      </c>
      <c r="E13" s="9"/>
      <c r="F13" s="9"/>
      <c r="G13" s="10">
        <f>G17</f>
        <v>881.3000000000001</v>
      </c>
      <c r="H13" s="10">
        <f>H17</f>
        <v>881.3000000000001</v>
      </c>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row>
    <row r="14" spans="2:53" s="11" customFormat="1" ht="54.75" customHeight="1">
      <c r="B14" s="8" t="s">
        <v>5</v>
      </c>
      <c r="C14" s="9" t="s">
        <v>73</v>
      </c>
      <c r="D14" s="9" t="s">
        <v>74</v>
      </c>
      <c r="E14" s="9" t="s">
        <v>75</v>
      </c>
      <c r="F14" s="9"/>
      <c r="G14" s="10">
        <f>G17</f>
        <v>881.3000000000001</v>
      </c>
      <c r="H14" s="10">
        <f>H17</f>
        <v>881.3000000000001</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row>
    <row r="15" spans="2:53" s="11" customFormat="1" ht="13.5" customHeight="1">
      <c r="B15" s="8" t="s">
        <v>6</v>
      </c>
      <c r="C15" s="9" t="s">
        <v>73</v>
      </c>
      <c r="D15" s="9" t="s">
        <v>74</v>
      </c>
      <c r="E15" s="9" t="s">
        <v>76</v>
      </c>
      <c r="F15" s="9"/>
      <c r="G15" s="10">
        <f>G17</f>
        <v>881.3000000000001</v>
      </c>
      <c r="H15" s="10">
        <f>H17</f>
        <v>881.3000000000001</v>
      </c>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row>
    <row r="16" spans="2:53" s="11" customFormat="1" ht="60" customHeight="1">
      <c r="B16" s="8" t="s">
        <v>7</v>
      </c>
      <c r="C16" s="9" t="s">
        <v>73</v>
      </c>
      <c r="D16" s="9" t="s">
        <v>74</v>
      </c>
      <c r="E16" s="9" t="s">
        <v>76</v>
      </c>
      <c r="F16" s="9">
        <v>100</v>
      </c>
      <c r="G16" s="10">
        <f>G17</f>
        <v>881.3000000000001</v>
      </c>
      <c r="H16" s="10">
        <f>H17</f>
        <v>881.3000000000001</v>
      </c>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row>
    <row r="17" spans="2:53" s="11" customFormat="1" ht="17.25" customHeight="1">
      <c r="B17" s="8" t="s">
        <v>8</v>
      </c>
      <c r="C17" s="9" t="s">
        <v>73</v>
      </c>
      <c r="D17" s="9" t="s">
        <v>74</v>
      </c>
      <c r="E17" s="9" t="s">
        <v>76</v>
      </c>
      <c r="F17" s="9">
        <v>120</v>
      </c>
      <c r="G17" s="10">
        <f>G18+G19</f>
        <v>881.3000000000001</v>
      </c>
      <c r="H17" s="10">
        <f>H18+H19</f>
        <v>881.3000000000001</v>
      </c>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row>
    <row r="18" spans="2:53" s="11" customFormat="1" ht="18.75" customHeight="1">
      <c r="B18" s="8" t="s">
        <v>9</v>
      </c>
      <c r="C18" s="9" t="s">
        <v>73</v>
      </c>
      <c r="D18" s="9" t="s">
        <v>74</v>
      </c>
      <c r="E18" s="9" t="s">
        <v>76</v>
      </c>
      <c r="F18" s="9">
        <v>121</v>
      </c>
      <c r="G18" s="10">
        <v>851.2</v>
      </c>
      <c r="H18" s="10">
        <v>851.2</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19" spans="2:53" s="11" customFormat="1" ht="18.75" customHeight="1">
      <c r="B19" s="8" t="s">
        <v>10</v>
      </c>
      <c r="C19" s="9" t="s">
        <v>73</v>
      </c>
      <c r="D19" s="9" t="s">
        <v>74</v>
      </c>
      <c r="E19" s="9" t="s">
        <v>76</v>
      </c>
      <c r="F19" s="9">
        <v>122</v>
      </c>
      <c r="G19" s="10">
        <v>30.1</v>
      </c>
      <c r="H19" s="10">
        <v>30.1</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row>
    <row r="20" spans="2:53" s="11" customFormat="1" ht="55.5" customHeight="1">
      <c r="B20" s="8" t="s">
        <v>11</v>
      </c>
      <c r="C20" s="9" t="s">
        <v>73</v>
      </c>
      <c r="D20" s="9" t="s">
        <v>77</v>
      </c>
      <c r="E20" s="9"/>
      <c r="F20" s="9"/>
      <c r="G20" s="10">
        <f>G21+G35+G45</f>
        <v>7023.4</v>
      </c>
      <c r="H20" s="10">
        <v>7253</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row>
    <row r="21" spans="2:53" s="11" customFormat="1" ht="57.75" customHeight="1">
      <c r="B21" s="8" t="s">
        <v>5</v>
      </c>
      <c r="C21" s="9" t="s">
        <v>73</v>
      </c>
      <c r="D21" s="9" t="s">
        <v>77</v>
      </c>
      <c r="E21" s="9">
        <v>20000</v>
      </c>
      <c r="F21" s="9"/>
      <c r="G21" s="10">
        <v>6996.8</v>
      </c>
      <c r="H21" s="10">
        <v>7225.1</v>
      </c>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row>
    <row r="22" spans="2:53" s="11" customFormat="1" ht="18.75">
      <c r="B22" s="8" t="s">
        <v>12</v>
      </c>
      <c r="C22" s="9" t="s">
        <v>73</v>
      </c>
      <c r="D22" s="9" t="s">
        <v>77</v>
      </c>
      <c r="E22" s="9">
        <v>20400</v>
      </c>
      <c r="F22" s="9"/>
      <c r="G22" s="10">
        <f>G23+G27+G31</f>
        <v>6996.8</v>
      </c>
      <c r="H22" s="10">
        <v>7225.1</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row>
    <row r="23" spans="2:53" s="11" customFormat="1" ht="56.25" customHeight="1">
      <c r="B23" s="8" t="s">
        <v>7</v>
      </c>
      <c r="C23" s="9" t="s">
        <v>73</v>
      </c>
      <c r="D23" s="9" t="s">
        <v>77</v>
      </c>
      <c r="E23" s="9">
        <v>20400</v>
      </c>
      <c r="F23" s="9">
        <v>100</v>
      </c>
      <c r="G23" s="10">
        <f>G24</f>
        <v>5907.400000000001</v>
      </c>
      <c r="H23" s="10">
        <v>5997.2</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row>
    <row r="24" spans="2:53" s="11" customFormat="1" ht="21.75" customHeight="1">
      <c r="B24" s="8" t="s">
        <v>8</v>
      </c>
      <c r="C24" s="9" t="s">
        <v>73</v>
      </c>
      <c r="D24" s="9" t="s">
        <v>77</v>
      </c>
      <c r="E24" s="9">
        <v>20400</v>
      </c>
      <c r="F24" s="9">
        <v>120</v>
      </c>
      <c r="G24" s="10">
        <f>G25+G26</f>
        <v>5907.400000000001</v>
      </c>
      <c r="H24" s="10">
        <v>5997.2</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row>
    <row r="25" spans="2:53" s="11" customFormat="1" ht="21" customHeight="1">
      <c r="B25" s="8" t="s">
        <v>9</v>
      </c>
      <c r="C25" s="9" t="s">
        <v>73</v>
      </c>
      <c r="D25" s="9" t="s">
        <v>77</v>
      </c>
      <c r="E25" s="9">
        <v>20400</v>
      </c>
      <c r="F25" s="9">
        <v>121</v>
      </c>
      <c r="G25" s="10">
        <v>5705.3</v>
      </c>
      <c r="H25" s="10">
        <v>5795.1</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row r="26" spans="2:53" s="11" customFormat="1" ht="21" customHeight="1">
      <c r="B26" s="8" t="s">
        <v>10</v>
      </c>
      <c r="C26" s="9" t="s">
        <v>73</v>
      </c>
      <c r="D26" s="9" t="s">
        <v>77</v>
      </c>
      <c r="E26" s="9">
        <v>20400</v>
      </c>
      <c r="F26" s="9">
        <v>122</v>
      </c>
      <c r="G26" s="10">
        <v>202.1</v>
      </c>
      <c r="H26" s="10">
        <v>202.1</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row>
    <row r="27" spans="2:53" s="11" customFormat="1" ht="21" customHeight="1">
      <c r="B27" s="8" t="s">
        <v>13</v>
      </c>
      <c r="C27" s="9" t="s">
        <v>73</v>
      </c>
      <c r="D27" s="9" t="s">
        <v>77</v>
      </c>
      <c r="E27" s="9">
        <v>20400</v>
      </c>
      <c r="F27" s="9">
        <v>200</v>
      </c>
      <c r="G27" s="10">
        <f>G28</f>
        <v>982.2</v>
      </c>
      <c r="H27" s="10">
        <v>1120.8</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row>
    <row r="28" spans="2:53" s="11" customFormat="1" ht="21" customHeight="1">
      <c r="B28" s="8" t="s">
        <v>14</v>
      </c>
      <c r="C28" s="9" t="s">
        <v>73</v>
      </c>
      <c r="D28" s="9" t="s">
        <v>77</v>
      </c>
      <c r="E28" s="9">
        <v>20400</v>
      </c>
      <c r="F28" s="9">
        <v>240</v>
      </c>
      <c r="G28" s="10">
        <f>G29+G30</f>
        <v>982.2</v>
      </c>
      <c r="H28" s="10">
        <v>1120.8</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2:53" s="11" customFormat="1" ht="35.25" customHeight="1">
      <c r="B29" s="8" t="s">
        <v>15</v>
      </c>
      <c r="C29" s="9" t="s">
        <v>73</v>
      </c>
      <c r="D29" s="9" t="s">
        <v>77</v>
      </c>
      <c r="E29" s="9">
        <v>20400</v>
      </c>
      <c r="F29" s="9">
        <v>242</v>
      </c>
      <c r="G29" s="10">
        <v>223.2</v>
      </c>
      <c r="H29" s="10">
        <v>289.9</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row>
    <row r="30" spans="2:53" s="11" customFormat="1" ht="18.75" customHeight="1">
      <c r="B30" s="8" t="s">
        <v>16</v>
      </c>
      <c r="C30" s="9" t="s">
        <v>73</v>
      </c>
      <c r="D30" s="9" t="s">
        <v>77</v>
      </c>
      <c r="E30" s="9">
        <v>20400</v>
      </c>
      <c r="F30" s="9">
        <v>244</v>
      </c>
      <c r="G30" s="10">
        <v>759</v>
      </c>
      <c r="H30" s="10">
        <v>830.9</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row>
    <row r="31" spans="2:53" s="11" customFormat="1" ht="18.75" customHeight="1">
      <c r="B31" s="8" t="s">
        <v>17</v>
      </c>
      <c r="C31" s="9" t="s">
        <v>73</v>
      </c>
      <c r="D31" s="9" t="s">
        <v>77</v>
      </c>
      <c r="E31" s="9">
        <v>20400</v>
      </c>
      <c r="F31" s="9">
        <v>800</v>
      </c>
      <c r="G31" s="10">
        <f>G32</f>
        <v>107.2</v>
      </c>
      <c r="H31" s="10">
        <v>107.2</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row>
    <row r="32" spans="2:53" s="11" customFormat="1" ht="18.75" customHeight="1">
      <c r="B32" s="8" t="s">
        <v>18</v>
      </c>
      <c r="C32" s="9" t="s">
        <v>73</v>
      </c>
      <c r="D32" s="9" t="s">
        <v>77</v>
      </c>
      <c r="E32" s="9">
        <v>20400</v>
      </c>
      <c r="F32" s="9">
        <v>850</v>
      </c>
      <c r="G32" s="10">
        <f>G33+G34</f>
        <v>107.2</v>
      </c>
      <c r="H32" s="10">
        <v>107.2</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row>
    <row r="33" spans="2:53" s="11" customFormat="1" ht="18.75" customHeight="1">
      <c r="B33" s="8" t="s">
        <v>19</v>
      </c>
      <c r="C33" s="9" t="s">
        <v>73</v>
      </c>
      <c r="D33" s="9" t="s">
        <v>77</v>
      </c>
      <c r="E33" s="9">
        <v>20400</v>
      </c>
      <c r="F33" s="9">
        <v>851</v>
      </c>
      <c r="G33" s="10">
        <v>66.2</v>
      </c>
      <c r="H33" s="10">
        <v>66.2</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row>
    <row r="34" spans="2:53" s="11" customFormat="1" ht="18.75" customHeight="1">
      <c r="B34" s="8" t="s">
        <v>20</v>
      </c>
      <c r="C34" s="9" t="s">
        <v>73</v>
      </c>
      <c r="D34" s="9" t="s">
        <v>77</v>
      </c>
      <c r="E34" s="9">
        <v>20400</v>
      </c>
      <c r="F34" s="9">
        <v>852</v>
      </c>
      <c r="G34" s="10">
        <v>41</v>
      </c>
      <c r="H34" s="10">
        <v>41</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row>
    <row r="35" spans="2:53" s="11" customFormat="1" ht="18.75" customHeight="1">
      <c r="B35" s="8" t="s">
        <v>21</v>
      </c>
      <c r="C35" s="9" t="s">
        <v>73</v>
      </c>
      <c r="D35" s="9" t="s">
        <v>77</v>
      </c>
      <c r="E35" s="9">
        <v>5210000</v>
      </c>
      <c r="F35" s="9"/>
      <c r="G35" s="10">
        <f>G40</f>
        <v>0.2</v>
      </c>
      <c r="H35" s="10">
        <v>0.2</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2:53" s="11" customFormat="1" ht="74.25" customHeight="1">
      <c r="B36" s="70" t="s">
        <v>22</v>
      </c>
      <c r="C36" s="9" t="s">
        <v>73</v>
      </c>
      <c r="D36" s="9" t="s">
        <v>77</v>
      </c>
      <c r="E36" s="9">
        <v>5210200</v>
      </c>
      <c r="F36" s="9"/>
      <c r="G36" s="10">
        <f>G40</f>
        <v>0.2</v>
      </c>
      <c r="H36" s="10">
        <v>0.2</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row>
    <row r="37" spans="2:53" s="11" customFormat="1" ht="206.25" customHeight="1">
      <c r="B37" s="70" t="s">
        <v>23</v>
      </c>
      <c r="C37" s="9" t="s">
        <v>73</v>
      </c>
      <c r="D37" s="9" t="s">
        <v>77</v>
      </c>
      <c r="E37" s="9">
        <v>5210215</v>
      </c>
      <c r="F37" s="9"/>
      <c r="G37" s="10">
        <f>G40</f>
        <v>0.2</v>
      </c>
      <c r="H37" s="10">
        <v>0.2</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row>
    <row r="38" spans="2:53" s="11" customFormat="1" ht="21" customHeight="1">
      <c r="B38" s="8" t="s">
        <v>13</v>
      </c>
      <c r="C38" s="9" t="s">
        <v>73</v>
      </c>
      <c r="D38" s="9" t="s">
        <v>77</v>
      </c>
      <c r="E38" s="9">
        <v>5210215</v>
      </c>
      <c r="F38" s="9">
        <v>200</v>
      </c>
      <c r="G38" s="10">
        <f>G40</f>
        <v>0.2</v>
      </c>
      <c r="H38" s="10">
        <v>0.2</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row>
    <row r="39" spans="2:53" s="11" customFormat="1" ht="21" customHeight="1">
      <c r="B39" s="8" t="s">
        <v>14</v>
      </c>
      <c r="C39" s="9" t="s">
        <v>73</v>
      </c>
      <c r="D39" s="9" t="s">
        <v>77</v>
      </c>
      <c r="E39" s="9">
        <v>5210215</v>
      </c>
      <c r="F39" s="9">
        <v>240</v>
      </c>
      <c r="G39" s="10">
        <f>G40</f>
        <v>0.2</v>
      </c>
      <c r="H39" s="10">
        <v>0.2</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row>
    <row r="40" spans="2:53" s="11" customFormat="1" ht="21" customHeight="1">
      <c r="B40" s="8" t="s">
        <v>16</v>
      </c>
      <c r="C40" s="9" t="s">
        <v>73</v>
      </c>
      <c r="D40" s="9" t="s">
        <v>77</v>
      </c>
      <c r="E40" s="9">
        <v>5210215</v>
      </c>
      <c r="F40" s="9">
        <v>244</v>
      </c>
      <c r="G40" s="10">
        <v>0.2</v>
      </c>
      <c r="H40" s="10">
        <v>0.2</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row>
    <row r="41" spans="2:53" s="11" customFormat="1" ht="21" customHeight="1">
      <c r="B41" s="8" t="s">
        <v>24</v>
      </c>
      <c r="C41" s="9" t="s">
        <v>73</v>
      </c>
      <c r="D41" s="9" t="s">
        <v>77</v>
      </c>
      <c r="E41" s="9">
        <v>7950000</v>
      </c>
      <c r="F41" s="9"/>
      <c r="G41" s="10">
        <f>G45</f>
        <v>26.4</v>
      </c>
      <c r="H41" s="10">
        <f>H45</f>
        <v>27.7</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row>
    <row r="42" spans="2:53" s="11" customFormat="1" ht="33" customHeight="1">
      <c r="B42" s="8" t="s">
        <v>25</v>
      </c>
      <c r="C42" s="9" t="s">
        <v>73</v>
      </c>
      <c r="D42" s="9" t="s">
        <v>77</v>
      </c>
      <c r="E42" s="9">
        <v>7953300</v>
      </c>
      <c r="F42" s="9"/>
      <c r="G42" s="10">
        <f>G45</f>
        <v>26.4</v>
      </c>
      <c r="H42" s="10">
        <f>H45</f>
        <v>27.7</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row>
    <row r="43" spans="2:53" s="11" customFormat="1" ht="19.5" customHeight="1">
      <c r="B43" s="8" t="s">
        <v>13</v>
      </c>
      <c r="C43" s="9" t="s">
        <v>73</v>
      </c>
      <c r="D43" s="9" t="s">
        <v>77</v>
      </c>
      <c r="E43" s="9">
        <v>7953300</v>
      </c>
      <c r="F43" s="9">
        <v>200</v>
      </c>
      <c r="G43" s="10">
        <f>G45</f>
        <v>26.4</v>
      </c>
      <c r="H43" s="10">
        <f>H45</f>
        <v>27.7</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row>
    <row r="44" spans="2:53" s="11" customFormat="1" ht="19.5" customHeight="1">
      <c r="B44" s="8" t="s">
        <v>14</v>
      </c>
      <c r="C44" s="9" t="s">
        <v>73</v>
      </c>
      <c r="D44" s="9" t="s">
        <v>77</v>
      </c>
      <c r="E44" s="9">
        <v>7953300</v>
      </c>
      <c r="F44" s="9">
        <v>240</v>
      </c>
      <c r="G44" s="10">
        <f>G45</f>
        <v>26.4</v>
      </c>
      <c r="H44" s="10">
        <f>H45</f>
        <v>27.7</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row>
    <row r="45" spans="2:53" s="11" customFormat="1" ht="19.5" customHeight="1">
      <c r="B45" s="8" t="s">
        <v>16</v>
      </c>
      <c r="C45" s="9" t="s">
        <v>73</v>
      </c>
      <c r="D45" s="9" t="s">
        <v>77</v>
      </c>
      <c r="E45" s="9">
        <v>7953300</v>
      </c>
      <c r="F45" s="9">
        <v>244</v>
      </c>
      <c r="G45" s="10">
        <v>26.4</v>
      </c>
      <c r="H45" s="10">
        <v>27.7</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row>
    <row r="46" spans="2:53" s="11" customFormat="1" ht="19.5" customHeight="1">
      <c r="B46" s="5" t="s">
        <v>93</v>
      </c>
      <c r="C46" s="6" t="s">
        <v>73</v>
      </c>
      <c r="D46" s="6" t="s">
        <v>97</v>
      </c>
      <c r="E46" s="6"/>
      <c r="F46" s="6"/>
      <c r="G46" s="7">
        <f>G50</f>
        <v>874</v>
      </c>
      <c r="H46" s="7">
        <v>0</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row>
    <row r="47" spans="2:53" s="11" customFormat="1" ht="19.5" customHeight="1">
      <c r="B47" s="8" t="s">
        <v>94</v>
      </c>
      <c r="C47" s="9" t="s">
        <v>73</v>
      </c>
      <c r="D47" s="9" t="s">
        <v>97</v>
      </c>
      <c r="E47" s="9">
        <v>200000</v>
      </c>
      <c r="F47" s="9"/>
      <c r="G47" s="10">
        <f>G50</f>
        <v>874</v>
      </c>
      <c r="H47" s="10">
        <v>0</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row>
    <row r="48" spans="2:53" s="11" customFormat="1" ht="19.5" customHeight="1">
      <c r="B48" s="8" t="s">
        <v>95</v>
      </c>
      <c r="C48" s="9" t="s">
        <v>73</v>
      </c>
      <c r="D48" s="9" t="s">
        <v>97</v>
      </c>
      <c r="E48" s="9">
        <v>200900</v>
      </c>
      <c r="F48" s="9"/>
      <c r="G48" s="10">
        <f>G50</f>
        <v>874</v>
      </c>
      <c r="H48" s="10">
        <v>0</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row>
    <row r="49" spans="2:53" s="11" customFormat="1" ht="19.5" customHeight="1">
      <c r="B49" s="8" t="s">
        <v>17</v>
      </c>
      <c r="C49" s="9" t="s">
        <v>73</v>
      </c>
      <c r="D49" s="9" t="s">
        <v>97</v>
      </c>
      <c r="E49" s="9">
        <v>200900</v>
      </c>
      <c r="F49" s="9">
        <v>800</v>
      </c>
      <c r="G49" s="10">
        <f>G50</f>
        <v>874</v>
      </c>
      <c r="H49" s="10">
        <v>0</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row>
    <row r="50" spans="2:53" s="11" customFormat="1" ht="19.5" customHeight="1">
      <c r="B50" s="8" t="s">
        <v>96</v>
      </c>
      <c r="C50" s="9" t="s">
        <v>73</v>
      </c>
      <c r="D50" s="9" t="s">
        <v>97</v>
      </c>
      <c r="E50" s="9">
        <v>200900</v>
      </c>
      <c r="F50" s="9">
        <v>880</v>
      </c>
      <c r="G50" s="10">
        <v>874</v>
      </c>
      <c r="H50" s="10">
        <v>0</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row>
    <row r="51" spans="2:53" s="11" customFormat="1" ht="19.5" customHeight="1">
      <c r="B51" s="5" t="s">
        <v>26</v>
      </c>
      <c r="C51" s="6" t="s">
        <v>73</v>
      </c>
      <c r="D51" s="6">
        <v>13</v>
      </c>
      <c r="E51" s="6"/>
      <c r="F51" s="6"/>
      <c r="G51" s="7">
        <f>G52+G57</f>
        <v>627.9</v>
      </c>
      <c r="H51" s="7">
        <f>H52+H57</f>
        <v>1088.9</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row>
    <row r="52" spans="2:53" s="11" customFormat="1" ht="19.5" customHeight="1">
      <c r="B52" s="8" t="s">
        <v>24</v>
      </c>
      <c r="C52" s="9" t="s">
        <v>73</v>
      </c>
      <c r="D52" s="9" t="s">
        <v>85</v>
      </c>
      <c r="E52" s="9" t="s">
        <v>86</v>
      </c>
      <c r="F52" s="9"/>
      <c r="G52" s="10">
        <f>G56</f>
        <v>4</v>
      </c>
      <c r="H52" s="10">
        <f>H56</f>
        <v>5</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row>
    <row r="53" spans="2:53" s="11" customFormat="1" ht="33" customHeight="1">
      <c r="B53" s="8" t="s">
        <v>27</v>
      </c>
      <c r="C53" s="9" t="s">
        <v>73</v>
      </c>
      <c r="D53" s="9">
        <v>13</v>
      </c>
      <c r="E53" s="9">
        <v>7956100</v>
      </c>
      <c r="F53" s="9"/>
      <c r="G53" s="10">
        <f>G56</f>
        <v>4</v>
      </c>
      <c r="H53" s="10">
        <f>H56</f>
        <v>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row>
    <row r="54" spans="2:53" s="11" customFormat="1" ht="18" customHeight="1">
      <c r="B54" s="8" t="s">
        <v>13</v>
      </c>
      <c r="C54" s="9" t="s">
        <v>73</v>
      </c>
      <c r="D54" s="9">
        <v>13</v>
      </c>
      <c r="E54" s="9">
        <v>7956100</v>
      </c>
      <c r="F54" s="9">
        <v>200</v>
      </c>
      <c r="G54" s="10">
        <f>G56</f>
        <v>4</v>
      </c>
      <c r="H54" s="10">
        <f>H56</f>
        <v>5</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row>
    <row r="55" spans="2:53" s="11" customFormat="1" ht="18" customHeight="1">
      <c r="B55" s="8" t="s">
        <v>14</v>
      </c>
      <c r="C55" s="9" t="s">
        <v>73</v>
      </c>
      <c r="D55" s="9">
        <v>13</v>
      </c>
      <c r="E55" s="9">
        <v>7956100</v>
      </c>
      <c r="F55" s="9">
        <v>240</v>
      </c>
      <c r="G55" s="10">
        <f>G56</f>
        <v>4</v>
      </c>
      <c r="H55" s="10">
        <f>H56</f>
        <v>5</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row>
    <row r="56" spans="2:53" s="11" customFormat="1" ht="18" customHeight="1">
      <c r="B56" s="8" t="s">
        <v>16</v>
      </c>
      <c r="C56" s="9" t="s">
        <v>73</v>
      </c>
      <c r="D56" s="9">
        <v>13</v>
      </c>
      <c r="E56" s="9">
        <v>7956100</v>
      </c>
      <c r="F56" s="9">
        <v>244</v>
      </c>
      <c r="G56" s="10">
        <v>4</v>
      </c>
      <c r="H56" s="10">
        <v>5</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row>
    <row r="57" spans="2:53" s="11" customFormat="1" ht="18" customHeight="1">
      <c r="B57" s="8" t="s">
        <v>98</v>
      </c>
      <c r="C57" s="9">
        <v>1</v>
      </c>
      <c r="D57" s="9">
        <v>13</v>
      </c>
      <c r="E57" s="9">
        <v>9990000</v>
      </c>
      <c r="F57" s="9"/>
      <c r="G57" s="10">
        <f>G59</f>
        <v>623.9</v>
      </c>
      <c r="H57" s="10">
        <f>H59</f>
        <v>1083.9</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row>
    <row r="58" spans="2:53" s="11" customFormat="1" ht="18" customHeight="1">
      <c r="B58" s="8" t="s">
        <v>17</v>
      </c>
      <c r="C58" s="9">
        <v>1</v>
      </c>
      <c r="D58" s="9">
        <v>13</v>
      </c>
      <c r="E58" s="9">
        <v>9990000</v>
      </c>
      <c r="F58" s="9">
        <v>800</v>
      </c>
      <c r="G58" s="10">
        <f>G59</f>
        <v>623.9</v>
      </c>
      <c r="H58" s="10">
        <f>H59</f>
        <v>1083.9</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row>
    <row r="59" spans="2:53" s="11" customFormat="1" ht="18" customHeight="1">
      <c r="B59" s="8" t="s">
        <v>96</v>
      </c>
      <c r="C59" s="9">
        <v>1</v>
      </c>
      <c r="D59" s="9">
        <v>13</v>
      </c>
      <c r="E59" s="9">
        <v>9990000</v>
      </c>
      <c r="F59" s="9">
        <v>880</v>
      </c>
      <c r="G59" s="10">
        <v>623.9</v>
      </c>
      <c r="H59" s="10">
        <v>1083.9</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row>
    <row r="60" spans="2:53" s="11" customFormat="1" ht="18" customHeight="1">
      <c r="B60" s="5" t="s">
        <v>28</v>
      </c>
      <c r="C60" s="6" t="s">
        <v>74</v>
      </c>
      <c r="D60" s="6"/>
      <c r="E60" s="6"/>
      <c r="F60" s="6"/>
      <c r="G60" s="7">
        <f>G66</f>
        <v>307.2</v>
      </c>
      <c r="H60" s="7">
        <v>307.6</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row>
    <row r="61" spans="2:53" s="11" customFormat="1" ht="18" customHeight="1">
      <c r="B61" s="8" t="s">
        <v>29</v>
      </c>
      <c r="C61" s="9" t="s">
        <v>74</v>
      </c>
      <c r="D61" s="9" t="s">
        <v>78</v>
      </c>
      <c r="E61" s="9"/>
      <c r="F61" s="9"/>
      <c r="G61" s="10">
        <f>G66</f>
        <v>307.2</v>
      </c>
      <c r="H61" s="10">
        <f>H66</f>
        <v>307.6</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row>
    <row r="62" spans="2:53" s="11" customFormat="1" ht="18" customHeight="1">
      <c r="B62" s="8" t="s">
        <v>30</v>
      </c>
      <c r="C62" s="9" t="s">
        <v>74</v>
      </c>
      <c r="D62" s="9" t="s">
        <v>78</v>
      </c>
      <c r="E62" s="9">
        <v>10000</v>
      </c>
      <c r="F62" s="9"/>
      <c r="G62" s="10">
        <f>G66</f>
        <v>307.2</v>
      </c>
      <c r="H62" s="10">
        <f>H66</f>
        <v>307.6</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row>
    <row r="63" spans="2:53" s="11" customFormat="1" ht="38.25" customHeight="1">
      <c r="B63" s="8" t="s">
        <v>31</v>
      </c>
      <c r="C63" s="9" t="s">
        <v>74</v>
      </c>
      <c r="D63" s="9" t="s">
        <v>78</v>
      </c>
      <c r="E63" s="9">
        <v>13600</v>
      </c>
      <c r="F63" s="9"/>
      <c r="G63" s="10">
        <f>G66</f>
        <v>307.2</v>
      </c>
      <c r="H63" s="10">
        <f>H66</f>
        <v>307.6</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row>
    <row r="64" spans="2:53" s="11" customFormat="1" ht="57" customHeight="1">
      <c r="B64" s="8" t="s">
        <v>7</v>
      </c>
      <c r="C64" s="9" t="s">
        <v>74</v>
      </c>
      <c r="D64" s="9" t="s">
        <v>78</v>
      </c>
      <c r="E64" s="9">
        <v>13600</v>
      </c>
      <c r="F64" s="9">
        <v>100</v>
      </c>
      <c r="G64" s="10">
        <f>G66</f>
        <v>307.2</v>
      </c>
      <c r="H64" s="10">
        <f>H66</f>
        <v>307.6</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row>
    <row r="65" spans="2:53" s="11" customFormat="1" ht="19.5" customHeight="1">
      <c r="B65" s="8" t="s">
        <v>8</v>
      </c>
      <c r="C65" s="9" t="s">
        <v>74</v>
      </c>
      <c r="D65" s="9" t="s">
        <v>78</v>
      </c>
      <c r="E65" s="9">
        <v>13600</v>
      </c>
      <c r="F65" s="9">
        <v>120</v>
      </c>
      <c r="G65" s="10">
        <f>G66</f>
        <v>307.2</v>
      </c>
      <c r="H65" s="10">
        <f>H66</f>
        <v>307.6</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row>
    <row r="66" spans="2:53" s="11" customFormat="1" ht="19.5" customHeight="1">
      <c r="B66" s="8" t="s">
        <v>9</v>
      </c>
      <c r="C66" s="9" t="s">
        <v>74</v>
      </c>
      <c r="D66" s="9" t="s">
        <v>78</v>
      </c>
      <c r="E66" s="9">
        <v>13600</v>
      </c>
      <c r="F66" s="9" t="s">
        <v>99</v>
      </c>
      <c r="G66" s="10">
        <v>307.2</v>
      </c>
      <c r="H66" s="10">
        <v>307.6</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row>
    <row r="67" spans="2:53" s="11" customFormat="1" ht="37.5">
      <c r="B67" s="5" t="s">
        <v>32</v>
      </c>
      <c r="C67" s="6" t="s">
        <v>78</v>
      </c>
      <c r="D67" s="6"/>
      <c r="E67" s="6"/>
      <c r="F67" s="6"/>
      <c r="G67" s="7">
        <f>G69+G74</f>
        <v>473.2</v>
      </c>
      <c r="H67" s="7">
        <f>H69+H74</f>
        <v>490.4</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row>
    <row r="68" spans="2:53" s="11" customFormat="1" ht="36" customHeight="1">
      <c r="B68" s="8" t="s">
        <v>33</v>
      </c>
      <c r="C68" s="9" t="s">
        <v>78</v>
      </c>
      <c r="D68" s="9" t="s">
        <v>79</v>
      </c>
      <c r="E68" s="9"/>
      <c r="F68" s="9"/>
      <c r="G68" s="10">
        <v>473.2</v>
      </c>
      <c r="H68" s="10">
        <v>490.4</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row>
    <row r="69" spans="2:53" s="11" customFormat="1" ht="55.5" customHeight="1">
      <c r="B69" s="8" t="s">
        <v>5</v>
      </c>
      <c r="C69" s="9" t="s">
        <v>78</v>
      </c>
      <c r="D69" s="9" t="s">
        <v>79</v>
      </c>
      <c r="E69" s="9">
        <v>20000</v>
      </c>
      <c r="F69" s="9"/>
      <c r="G69" s="10">
        <f>G73</f>
        <v>186.2</v>
      </c>
      <c r="H69" s="10">
        <f>H73</f>
        <v>186.2</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row>
    <row r="70" spans="2:53" s="11" customFormat="1" ht="20.25" customHeight="1">
      <c r="B70" s="8" t="s">
        <v>12</v>
      </c>
      <c r="C70" s="9" t="s">
        <v>78</v>
      </c>
      <c r="D70" s="9" t="s">
        <v>79</v>
      </c>
      <c r="E70" s="9">
        <v>20400</v>
      </c>
      <c r="F70" s="9"/>
      <c r="G70" s="10">
        <f>G73</f>
        <v>186.2</v>
      </c>
      <c r="H70" s="10">
        <f>H73</f>
        <v>186.2</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row>
    <row r="71" spans="2:53" s="11" customFormat="1" ht="54.75" customHeight="1">
      <c r="B71" s="8" t="s">
        <v>7</v>
      </c>
      <c r="C71" s="9" t="s">
        <v>78</v>
      </c>
      <c r="D71" s="9" t="s">
        <v>79</v>
      </c>
      <c r="E71" s="9">
        <v>20400</v>
      </c>
      <c r="F71" s="9">
        <v>100</v>
      </c>
      <c r="G71" s="10">
        <f>G73</f>
        <v>186.2</v>
      </c>
      <c r="H71" s="10">
        <f>H73</f>
        <v>186.2</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row>
    <row r="72" spans="2:53" s="11" customFormat="1" ht="18" customHeight="1">
      <c r="B72" s="8" t="s">
        <v>8</v>
      </c>
      <c r="C72" s="9" t="s">
        <v>78</v>
      </c>
      <c r="D72" s="9" t="s">
        <v>79</v>
      </c>
      <c r="E72" s="9">
        <v>20400</v>
      </c>
      <c r="F72" s="9">
        <v>120</v>
      </c>
      <c r="G72" s="10">
        <f>G73</f>
        <v>186.2</v>
      </c>
      <c r="H72" s="10">
        <f>H73</f>
        <v>186.2</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row>
    <row r="73" spans="2:53" s="11" customFormat="1" ht="18" customHeight="1">
      <c r="B73" s="8" t="s">
        <v>9</v>
      </c>
      <c r="C73" s="9" t="s">
        <v>78</v>
      </c>
      <c r="D73" s="9" t="s">
        <v>79</v>
      </c>
      <c r="E73" s="9">
        <v>20400</v>
      </c>
      <c r="F73" s="9">
        <v>121</v>
      </c>
      <c r="G73" s="10">
        <v>186.2</v>
      </c>
      <c r="H73" s="10">
        <v>186.2</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row>
    <row r="74" spans="2:53" s="11" customFormat="1" ht="18" customHeight="1">
      <c r="B74" s="8" t="s">
        <v>34</v>
      </c>
      <c r="C74" s="9" t="s">
        <v>78</v>
      </c>
      <c r="D74" s="9" t="s">
        <v>79</v>
      </c>
      <c r="E74" s="9">
        <v>7950000</v>
      </c>
      <c r="F74" s="9"/>
      <c r="G74" s="10">
        <f>G78+G82</f>
        <v>287</v>
      </c>
      <c r="H74" s="10">
        <f>H78+H82</f>
        <v>304.2</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row>
    <row r="75" spans="2:53" s="11" customFormat="1" ht="54" customHeight="1">
      <c r="B75" s="8" t="s">
        <v>35</v>
      </c>
      <c r="C75" s="9" t="s">
        <v>78</v>
      </c>
      <c r="D75" s="9" t="s">
        <v>79</v>
      </c>
      <c r="E75" s="9">
        <v>7953200</v>
      </c>
      <c r="F75" s="9"/>
      <c r="G75" s="10">
        <f>G78</f>
        <v>282</v>
      </c>
      <c r="H75" s="10">
        <f>H78</f>
        <v>304.2</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row>
    <row r="76" spans="2:53" s="11" customFormat="1" ht="18" customHeight="1">
      <c r="B76" s="8" t="s">
        <v>13</v>
      </c>
      <c r="C76" s="9" t="s">
        <v>78</v>
      </c>
      <c r="D76" s="9" t="s">
        <v>79</v>
      </c>
      <c r="E76" s="9">
        <v>7953200</v>
      </c>
      <c r="F76" s="9">
        <v>200</v>
      </c>
      <c r="G76" s="10">
        <f>G78</f>
        <v>282</v>
      </c>
      <c r="H76" s="10">
        <f>H78</f>
        <v>304.2</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row>
    <row r="77" spans="2:53" s="11" customFormat="1" ht="18" customHeight="1">
      <c r="B77" s="8" t="s">
        <v>14</v>
      </c>
      <c r="C77" s="9" t="s">
        <v>78</v>
      </c>
      <c r="D77" s="9" t="s">
        <v>79</v>
      </c>
      <c r="E77" s="9">
        <v>7953200</v>
      </c>
      <c r="F77" s="9">
        <v>240</v>
      </c>
      <c r="G77" s="10">
        <f>G78</f>
        <v>282</v>
      </c>
      <c r="H77" s="10">
        <f>H78</f>
        <v>304.2</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row>
    <row r="78" spans="2:53" s="11" customFormat="1" ht="18" customHeight="1">
      <c r="B78" s="8" t="s">
        <v>16</v>
      </c>
      <c r="C78" s="9" t="s">
        <v>78</v>
      </c>
      <c r="D78" s="9" t="s">
        <v>79</v>
      </c>
      <c r="E78" s="9">
        <v>7953200</v>
      </c>
      <c r="F78" s="9">
        <v>244</v>
      </c>
      <c r="G78" s="10">
        <v>282</v>
      </c>
      <c r="H78" s="10">
        <v>304.2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row>
    <row r="79" spans="2:53" s="11" customFormat="1" ht="39" customHeight="1">
      <c r="B79" s="8" t="s">
        <v>36</v>
      </c>
      <c r="C79" s="9" t="s">
        <v>78</v>
      </c>
      <c r="D79" s="9" t="s">
        <v>79</v>
      </c>
      <c r="E79" s="9">
        <v>7953700</v>
      </c>
      <c r="F79" s="9"/>
      <c r="G79" s="10">
        <f>G82</f>
        <v>5</v>
      </c>
      <c r="H79" s="10">
        <f>H82</f>
        <v>0</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row>
    <row r="80" spans="2:53" s="11" customFormat="1" ht="18" customHeight="1">
      <c r="B80" s="8" t="s">
        <v>13</v>
      </c>
      <c r="C80" s="9" t="s">
        <v>78</v>
      </c>
      <c r="D80" s="9" t="s">
        <v>79</v>
      </c>
      <c r="E80" s="9">
        <v>7953700</v>
      </c>
      <c r="F80" s="9">
        <v>200</v>
      </c>
      <c r="G80" s="10">
        <f>G82</f>
        <v>5</v>
      </c>
      <c r="H80" s="10">
        <f>H82</f>
        <v>0</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row>
    <row r="81" spans="2:53" s="11" customFormat="1" ht="18" customHeight="1">
      <c r="B81" s="8" t="s">
        <v>14</v>
      </c>
      <c r="C81" s="9" t="s">
        <v>78</v>
      </c>
      <c r="D81" s="9" t="s">
        <v>79</v>
      </c>
      <c r="E81" s="9">
        <v>7953700</v>
      </c>
      <c r="F81" s="9">
        <v>240</v>
      </c>
      <c r="G81" s="10">
        <f>G82</f>
        <v>5</v>
      </c>
      <c r="H81" s="10">
        <f>H82</f>
        <v>0</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row>
    <row r="82" spans="2:53" s="11" customFormat="1" ht="19.5" customHeight="1">
      <c r="B82" s="8" t="s">
        <v>16</v>
      </c>
      <c r="C82" s="9" t="s">
        <v>78</v>
      </c>
      <c r="D82" s="9" t="s">
        <v>79</v>
      </c>
      <c r="E82" s="9">
        <v>7953700</v>
      </c>
      <c r="F82" s="9">
        <v>244</v>
      </c>
      <c r="G82" s="10">
        <v>5</v>
      </c>
      <c r="H82" s="10">
        <v>0</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row>
    <row r="83" spans="2:53" s="11" customFormat="1" ht="19.5" customHeight="1">
      <c r="B83" s="5" t="s">
        <v>37</v>
      </c>
      <c r="C83" s="6" t="s">
        <v>77</v>
      </c>
      <c r="D83" s="6"/>
      <c r="E83" s="6"/>
      <c r="F83" s="6"/>
      <c r="G83" s="7">
        <f>G89+G98+G94</f>
        <v>1702</v>
      </c>
      <c r="H83" s="7">
        <f>H89+H98+H94</f>
        <v>1720.1</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row>
    <row r="84" spans="2:53" s="11" customFormat="1" ht="19.5" customHeight="1">
      <c r="B84" s="8" t="s">
        <v>38</v>
      </c>
      <c r="C84" s="9" t="s">
        <v>77</v>
      </c>
      <c r="D84" s="9" t="s">
        <v>79</v>
      </c>
      <c r="E84" s="9"/>
      <c r="F84" s="9"/>
      <c r="G84" s="10">
        <f>G89+G98+G91</f>
        <v>1702</v>
      </c>
      <c r="H84" s="10">
        <f>H89+H98+H91</f>
        <v>1720.1</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row>
    <row r="85" spans="2:53" s="11" customFormat="1" ht="19.5" customHeight="1">
      <c r="B85" s="8" t="s">
        <v>39</v>
      </c>
      <c r="C85" s="9" t="s">
        <v>77</v>
      </c>
      <c r="D85" s="9" t="s">
        <v>79</v>
      </c>
      <c r="E85" s="9">
        <v>5220000</v>
      </c>
      <c r="F85" s="9"/>
      <c r="G85" s="10">
        <f>G89</f>
        <v>1400</v>
      </c>
      <c r="H85" s="10">
        <f>H89</f>
        <v>1400</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row>
    <row r="86" spans="2:53" s="11" customFormat="1" ht="36.75" customHeight="1">
      <c r="B86" s="8" t="s">
        <v>40</v>
      </c>
      <c r="C86" s="9" t="s">
        <v>77</v>
      </c>
      <c r="D86" s="9" t="s">
        <v>79</v>
      </c>
      <c r="E86" s="9">
        <v>5222700</v>
      </c>
      <c r="F86" s="9"/>
      <c r="G86" s="10">
        <f>G89</f>
        <v>1400</v>
      </c>
      <c r="H86" s="10">
        <f>H89</f>
        <v>1400</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row>
    <row r="87" spans="2:53" s="11" customFormat="1" ht="18" customHeight="1">
      <c r="B87" s="8" t="s">
        <v>13</v>
      </c>
      <c r="C87" s="9" t="s">
        <v>77</v>
      </c>
      <c r="D87" s="9" t="s">
        <v>79</v>
      </c>
      <c r="E87" s="9">
        <v>5222700</v>
      </c>
      <c r="F87" s="9">
        <v>200</v>
      </c>
      <c r="G87" s="10">
        <f>G89</f>
        <v>1400</v>
      </c>
      <c r="H87" s="10">
        <f>H89</f>
        <v>1400</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row>
    <row r="88" spans="2:53" s="11" customFormat="1" ht="18" customHeight="1">
      <c r="B88" s="8" t="s">
        <v>14</v>
      </c>
      <c r="C88" s="9" t="s">
        <v>77</v>
      </c>
      <c r="D88" s="9" t="s">
        <v>79</v>
      </c>
      <c r="E88" s="9">
        <v>5222700</v>
      </c>
      <c r="F88" s="9">
        <v>240</v>
      </c>
      <c r="G88" s="10">
        <f>G89</f>
        <v>1400</v>
      </c>
      <c r="H88" s="10">
        <f>H89</f>
        <v>1400</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row>
    <row r="89" spans="2:53" s="11" customFormat="1" ht="18" customHeight="1">
      <c r="B89" s="8" t="s">
        <v>16</v>
      </c>
      <c r="C89" s="9" t="s">
        <v>77</v>
      </c>
      <c r="D89" s="9" t="s">
        <v>79</v>
      </c>
      <c r="E89" s="9">
        <v>5222700</v>
      </c>
      <c r="F89" s="9">
        <v>244</v>
      </c>
      <c r="G89" s="10">
        <v>1400</v>
      </c>
      <c r="H89" s="10">
        <v>1400</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row>
    <row r="90" spans="2:53" s="11" customFormat="1" ht="18" customHeight="1">
      <c r="B90" s="8" t="s">
        <v>34</v>
      </c>
      <c r="C90" s="9" t="s">
        <v>77</v>
      </c>
      <c r="D90" s="9" t="s">
        <v>79</v>
      </c>
      <c r="E90" s="9">
        <v>7950000</v>
      </c>
      <c r="F90" s="9"/>
      <c r="G90" s="10">
        <f>G94+G98</f>
        <v>302</v>
      </c>
      <c r="H90" s="10">
        <f>H94+H98</f>
        <v>320.1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row>
    <row r="91" spans="2:53" s="11" customFormat="1" ht="18" customHeight="1">
      <c r="B91" s="8" t="s">
        <v>365</v>
      </c>
      <c r="C91" s="9" t="s">
        <v>77</v>
      </c>
      <c r="D91" s="9" t="s">
        <v>79</v>
      </c>
      <c r="E91" s="9" t="s">
        <v>362</v>
      </c>
      <c r="F91" s="9"/>
      <c r="G91" s="10">
        <v>170</v>
      </c>
      <c r="H91" s="10">
        <v>180</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row>
    <row r="92" spans="2:53" s="11" customFormat="1" ht="18" customHeight="1">
      <c r="B92" s="8" t="s">
        <v>13</v>
      </c>
      <c r="C92" s="9" t="s">
        <v>77</v>
      </c>
      <c r="D92" s="9" t="s">
        <v>79</v>
      </c>
      <c r="E92" s="9" t="s">
        <v>362</v>
      </c>
      <c r="F92" s="9" t="s">
        <v>363</v>
      </c>
      <c r="G92" s="10">
        <v>170</v>
      </c>
      <c r="H92" s="10">
        <v>180</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row>
    <row r="93" spans="2:53" s="11" customFormat="1" ht="18" customHeight="1">
      <c r="B93" s="8" t="s">
        <v>14</v>
      </c>
      <c r="C93" s="9" t="s">
        <v>77</v>
      </c>
      <c r="D93" s="9" t="s">
        <v>79</v>
      </c>
      <c r="E93" s="9" t="s">
        <v>362</v>
      </c>
      <c r="F93" s="9" t="s">
        <v>364</v>
      </c>
      <c r="G93" s="10">
        <v>170</v>
      </c>
      <c r="H93" s="10">
        <v>180</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row>
    <row r="94" spans="2:53" s="11" customFormat="1" ht="18" customHeight="1">
      <c r="B94" s="8" t="s">
        <v>16</v>
      </c>
      <c r="C94" s="9" t="s">
        <v>77</v>
      </c>
      <c r="D94" s="9" t="s">
        <v>79</v>
      </c>
      <c r="E94" s="9">
        <v>7951100</v>
      </c>
      <c r="F94" s="9">
        <v>244</v>
      </c>
      <c r="G94" s="10">
        <v>170</v>
      </c>
      <c r="H94" s="10">
        <v>180</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row>
    <row r="95" spans="2:53" s="11" customFormat="1" ht="37.5" customHeight="1">
      <c r="B95" s="8" t="s">
        <v>41</v>
      </c>
      <c r="C95" s="9" t="s">
        <v>77</v>
      </c>
      <c r="D95" s="9" t="s">
        <v>79</v>
      </c>
      <c r="E95" s="9">
        <v>7952700</v>
      </c>
      <c r="F95" s="9"/>
      <c r="G95" s="10">
        <f>G98</f>
        <v>132</v>
      </c>
      <c r="H95" s="10">
        <f>H98</f>
        <v>140.1</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row>
    <row r="96" spans="2:53" s="11" customFormat="1" ht="18.75" customHeight="1">
      <c r="B96" s="8" t="s">
        <v>13</v>
      </c>
      <c r="C96" s="9" t="s">
        <v>77</v>
      </c>
      <c r="D96" s="9" t="s">
        <v>79</v>
      </c>
      <c r="E96" s="9">
        <v>7952700</v>
      </c>
      <c r="F96" s="9">
        <v>200</v>
      </c>
      <c r="G96" s="10">
        <f>G98</f>
        <v>132</v>
      </c>
      <c r="H96" s="10">
        <f>H98</f>
        <v>140.1</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row>
    <row r="97" spans="2:53" s="11" customFormat="1" ht="18.75" customHeight="1">
      <c r="B97" s="8" t="s">
        <v>14</v>
      </c>
      <c r="C97" s="9" t="s">
        <v>77</v>
      </c>
      <c r="D97" s="9" t="s">
        <v>79</v>
      </c>
      <c r="E97" s="9">
        <v>7952700</v>
      </c>
      <c r="F97" s="9">
        <v>240</v>
      </c>
      <c r="G97" s="10">
        <f>G98</f>
        <v>132</v>
      </c>
      <c r="H97" s="10">
        <f>H98</f>
        <v>140.1</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row>
    <row r="98" spans="2:53" s="11" customFormat="1" ht="18.75" customHeight="1">
      <c r="B98" s="8" t="s">
        <v>16</v>
      </c>
      <c r="C98" s="9" t="s">
        <v>77</v>
      </c>
      <c r="D98" s="9" t="s">
        <v>79</v>
      </c>
      <c r="E98" s="9">
        <v>7952700</v>
      </c>
      <c r="F98" s="9">
        <v>244</v>
      </c>
      <c r="G98" s="10">
        <v>132</v>
      </c>
      <c r="H98" s="10">
        <v>140.1</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row>
    <row r="99" spans="2:53" s="11" customFormat="1" ht="18.75" customHeight="1">
      <c r="B99" s="5" t="s">
        <v>42</v>
      </c>
      <c r="C99" s="6" t="s">
        <v>80</v>
      </c>
      <c r="D99" s="6"/>
      <c r="E99" s="6"/>
      <c r="F99" s="6"/>
      <c r="G99" s="7">
        <f>G100+G111</f>
        <v>8590.6</v>
      </c>
      <c r="H99" s="7">
        <f>H100+H111</f>
        <v>5284.099999999999</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row>
    <row r="100" spans="2:53" s="11" customFormat="1" ht="18.75" customHeight="1">
      <c r="B100" s="71" t="s">
        <v>46</v>
      </c>
      <c r="C100" s="9" t="s">
        <v>80</v>
      </c>
      <c r="D100" s="9" t="s">
        <v>74</v>
      </c>
      <c r="E100" s="83"/>
      <c r="F100" s="83"/>
      <c r="G100" s="10">
        <f>G106+G110</f>
        <v>4210.5</v>
      </c>
      <c r="H100" s="10">
        <f>H106+H110</f>
        <v>481.2</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row>
    <row r="101" spans="2:53" s="11" customFormat="1" ht="18.75" customHeight="1">
      <c r="B101" s="71" t="s">
        <v>39</v>
      </c>
      <c r="C101" s="9" t="s">
        <v>80</v>
      </c>
      <c r="D101" s="9" t="s">
        <v>74</v>
      </c>
      <c r="E101" s="83">
        <v>5220000</v>
      </c>
      <c r="F101" s="83"/>
      <c r="G101" s="10">
        <f>G106</f>
        <v>4210.5</v>
      </c>
      <c r="H101" s="10">
        <f>H106</f>
        <v>0</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row>
    <row r="102" spans="1:53" s="95" customFormat="1" ht="53.25" customHeight="1">
      <c r="A102" s="93"/>
      <c r="B102" s="74" t="s">
        <v>101</v>
      </c>
      <c r="C102" s="9" t="s">
        <v>80</v>
      </c>
      <c r="D102" s="9" t="s">
        <v>74</v>
      </c>
      <c r="E102" s="83">
        <v>5222900</v>
      </c>
      <c r="F102" s="83"/>
      <c r="G102" s="10">
        <f>G106</f>
        <v>4210.5</v>
      </c>
      <c r="H102" s="10">
        <f>H106</f>
        <v>0</v>
      </c>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row>
    <row r="103" spans="1:53" s="97" customFormat="1" ht="34.5" customHeight="1">
      <c r="A103" s="96"/>
      <c r="B103" s="71" t="s">
        <v>100</v>
      </c>
      <c r="C103" s="9" t="s">
        <v>80</v>
      </c>
      <c r="D103" s="9" t="s">
        <v>74</v>
      </c>
      <c r="E103" s="83">
        <v>5222908</v>
      </c>
      <c r="F103" s="83"/>
      <c r="G103" s="10">
        <f>G106</f>
        <v>4210.5</v>
      </c>
      <c r="H103" s="10">
        <f>H106</f>
        <v>0</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row>
    <row r="104" spans="2:53" s="11" customFormat="1" ht="18.75" customHeight="1">
      <c r="B104" s="74" t="s">
        <v>13</v>
      </c>
      <c r="C104" s="9" t="s">
        <v>80</v>
      </c>
      <c r="D104" s="9" t="s">
        <v>74</v>
      </c>
      <c r="E104" s="83">
        <v>5222908</v>
      </c>
      <c r="F104" s="83">
        <v>200</v>
      </c>
      <c r="G104" s="10">
        <f>G106</f>
        <v>4210.5</v>
      </c>
      <c r="H104" s="10">
        <f>H106</f>
        <v>0</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row>
    <row r="105" spans="1:53" s="97" customFormat="1" ht="18.75" customHeight="1">
      <c r="A105" s="96"/>
      <c r="B105" s="71" t="s">
        <v>14</v>
      </c>
      <c r="C105" s="9" t="s">
        <v>80</v>
      </c>
      <c r="D105" s="9" t="s">
        <v>74</v>
      </c>
      <c r="E105" s="83">
        <v>5222908</v>
      </c>
      <c r="F105" s="83">
        <v>240</v>
      </c>
      <c r="G105" s="10">
        <f>G106</f>
        <v>4210.5</v>
      </c>
      <c r="H105" s="10">
        <f>H106</f>
        <v>0</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row>
    <row r="106" spans="2:53" s="11" customFormat="1" ht="18.75" customHeight="1">
      <c r="B106" s="74" t="s">
        <v>16</v>
      </c>
      <c r="C106" s="9" t="s">
        <v>80</v>
      </c>
      <c r="D106" s="9" t="s">
        <v>74</v>
      </c>
      <c r="E106" s="83">
        <v>5222908</v>
      </c>
      <c r="F106" s="83">
        <v>244</v>
      </c>
      <c r="G106" s="10">
        <v>4210.5</v>
      </c>
      <c r="H106" s="10">
        <v>0</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row>
    <row r="107" spans="2:53" s="11" customFormat="1" ht="36.75" customHeight="1">
      <c r="B107" s="8" t="s">
        <v>47</v>
      </c>
      <c r="C107" s="9" t="s">
        <v>80</v>
      </c>
      <c r="D107" s="9" t="s">
        <v>74</v>
      </c>
      <c r="E107" s="9">
        <v>7951500</v>
      </c>
      <c r="F107" s="9"/>
      <c r="G107" s="10">
        <f>G110</f>
        <v>0</v>
      </c>
      <c r="H107" s="10">
        <f>H110</f>
        <v>481.2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row>
    <row r="108" spans="2:53" s="11" customFormat="1" ht="19.5" customHeight="1">
      <c r="B108" s="8" t="s">
        <v>13</v>
      </c>
      <c r="C108" s="9" t="s">
        <v>80</v>
      </c>
      <c r="D108" s="9" t="s">
        <v>74</v>
      </c>
      <c r="E108" s="9">
        <v>7951500</v>
      </c>
      <c r="F108" s="9">
        <v>200</v>
      </c>
      <c r="G108" s="10">
        <f>G110</f>
        <v>0</v>
      </c>
      <c r="H108" s="10">
        <f>H110</f>
        <v>481.2</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row>
    <row r="109" spans="2:53" s="11" customFormat="1" ht="19.5" customHeight="1">
      <c r="B109" s="8" t="s">
        <v>14</v>
      </c>
      <c r="C109" s="9" t="s">
        <v>80</v>
      </c>
      <c r="D109" s="9" t="s">
        <v>74</v>
      </c>
      <c r="E109" s="9">
        <v>7951500</v>
      </c>
      <c r="F109" s="9">
        <v>240</v>
      </c>
      <c r="G109" s="10">
        <f>G110</f>
        <v>0</v>
      </c>
      <c r="H109" s="10">
        <f>H110</f>
        <v>481.2</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row>
    <row r="110" spans="2:53" s="11" customFormat="1" ht="19.5" customHeight="1">
      <c r="B110" s="74" t="s">
        <v>16</v>
      </c>
      <c r="C110" s="9" t="s">
        <v>80</v>
      </c>
      <c r="D110" s="9" t="s">
        <v>74</v>
      </c>
      <c r="E110" s="83">
        <v>5222908</v>
      </c>
      <c r="F110" s="83">
        <v>244</v>
      </c>
      <c r="G110" s="10">
        <v>0</v>
      </c>
      <c r="H110" s="10">
        <v>481.2</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row>
    <row r="111" spans="2:53" s="11" customFormat="1" ht="19.5" customHeight="1">
      <c r="B111" s="8" t="s">
        <v>48</v>
      </c>
      <c r="C111" s="9" t="s">
        <v>80</v>
      </c>
      <c r="D111" s="9" t="s">
        <v>78</v>
      </c>
      <c r="E111" s="9"/>
      <c r="F111" s="9"/>
      <c r="G111" s="10">
        <f>G116</f>
        <v>4380.1</v>
      </c>
      <c r="H111" s="10">
        <f>H116</f>
        <v>4802.9</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row>
    <row r="112" spans="2:53" s="11" customFormat="1" ht="19.5" customHeight="1">
      <c r="B112" s="8" t="s">
        <v>34</v>
      </c>
      <c r="C112" s="9" t="s">
        <v>80</v>
      </c>
      <c r="D112" s="9" t="s">
        <v>78</v>
      </c>
      <c r="E112" s="9">
        <v>7950000</v>
      </c>
      <c r="F112" s="9"/>
      <c r="G112" s="10">
        <f>G116</f>
        <v>4380.1</v>
      </c>
      <c r="H112" s="10">
        <f>H116</f>
        <v>4802.9</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row>
    <row r="113" spans="2:53" s="11" customFormat="1" ht="37.5" customHeight="1">
      <c r="B113" s="8" t="s">
        <v>49</v>
      </c>
      <c r="C113" s="9" t="s">
        <v>80</v>
      </c>
      <c r="D113" s="9" t="s">
        <v>78</v>
      </c>
      <c r="E113" s="9">
        <v>7956000</v>
      </c>
      <c r="F113" s="9"/>
      <c r="G113" s="10">
        <f>G116</f>
        <v>4380.1</v>
      </c>
      <c r="H113" s="10">
        <f>H116</f>
        <v>4802.9</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row>
    <row r="114" spans="2:53" s="11" customFormat="1" ht="19.5" customHeight="1">
      <c r="B114" s="8" t="s">
        <v>13</v>
      </c>
      <c r="C114" s="9" t="s">
        <v>80</v>
      </c>
      <c r="D114" s="9" t="s">
        <v>78</v>
      </c>
      <c r="E114" s="9">
        <v>7956000</v>
      </c>
      <c r="F114" s="9">
        <v>200</v>
      </c>
      <c r="G114" s="10">
        <f>G116</f>
        <v>4380.1</v>
      </c>
      <c r="H114" s="10">
        <f>H116</f>
        <v>4802.9</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row>
    <row r="115" spans="2:53" s="11" customFormat="1" ht="19.5" customHeight="1">
      <c r="B115" s="8" t="s">
        <v>14</v>
      </c>
      <c r="C115" s="9" t="s">
        <v>80</v>
      </c>
      <c r="D115" s="9" t="s">
        <v>78</v>
      </c>
      <c r="E115" s="9">
        <v>7956000</v>
      </c>
      <c r="F115" s="9">
        <v>240</v>
      </c>
      <c r="G115" s="10">
        <f>G116</f>
        <v>4380.1</v>
      </c>
      <c r="H115" s="10">
        <f>H116</f>
        <v>4802.9</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row>
    <row r="116" spans="2:53" s="11" customFormat="1" ht="19.5" customHeight="1">
      <c r="B116" s="8" t="s">
        <v>16</v>
      </c>
      <c r="C116" s="9" t="s">
        <v>80</v>
      </c>
      <c r="D116" s="9" t="s">
        <v>78</v>
      </c>
      <c r="E116" s="9">
        <v>7956000</v>
      </c>
      <c r="F116" s="9">
        <v>244</v>
      </c>
      <c r="G116" s="10">
        <v>4380.1</v>
      </c>
      <c r="H116" s="10">
        <v>4802.9</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row>
    <row r="117" spans="2:53" s="11" customFormat="1" ht="18" customHeight="1">
      <c r="B117" s="5" t="s">
        <v>50</v>
      </c>
      <c r="C117" s="6" t="s">
        <v>81</v>
      </c>
      <c r="D117" s="6"/>
      <c r="E117" s="6"/>
      <c r="F117" s="6"/>
      <c r="G117" s="7">
        <f>G124</f>
        <v>131</v>
      </c>
      <c r="H117" s="7">
        <v>130</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row>
    <row r="118" spans="2:53" s="11" customFormat="1" ht="19.5" customHeight="1">
      <c r="B118" s="8" t="s">
        <v>51</v>
      </c>
      <c r="C118" s="9" t="s">
        <v>81</v>
      </c>
      <c r="D118" s="9" t="s">
        <v>80</v>
      </c>
      <c r="E118" s="9"/>
      <c r="F118" s="9"/>
      <c r="G118" s="10">
        <f>G124</f>
        <v>131</v>
      </c>
      <c r="H118" s="10">
        <f>H124</f>
        <v>130</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row>
    <row r="119" spans="2:53" s="11" customFormat="1" ht="19.5" customHeight="1">
      <c r="B119" s="8" t="s">
        <v>34</v>
      </c>
      <c r="C119" s="9" t="s">
        <v>81</v>
      </c>
      <c r="D119" s="9" t="s">
        <v>80</v>
      </c>
      <c r="E119" s="9">
        <v>7950000</v>
      </c>
      <c r="F119" s="9"/>
      <c r="G119" s="10">
        <f>G124</f>
        <v>131</v>
      </c>
      <c r="H119" s="10">
        <f>H124</f>
        <v>130</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row>
    <row r="120" spans="2:53" s="11" customFormat="1" ht="56.25">
      <c r="B120" s="8" t="s">
        <v>52</v>
      </c>
      <c r="C120" s="9" t="s">
        <v>81</v>
      </c>
      <c r="D120" s="9" t="s">
        <v>80</v>
      </c>
      <c r="E120" s="9">
        <v>7951400</v>
      </c>
      <c r="F120" s="9"/>
      <c r="G120" s="10">
        <f>G124</f>
        <v>131</v>
      </c>
      <c r="H120" s="10">
        <f>H124</f>
        <v>130</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row>
    <row r="121" spans="2:53" s="11" customFormat="1" ht="37.5">
      <c r="B121" s="8" t="s">
        <v>53</v>
      </c>
      <c r="C121" s="9" t="s">
        <v>81</v>
      </c>
      <c r="D121" s="9" t="s">
        <v>80</v>
      </c>
      <c r="E121" s="9">
        <v>7951401</v>
      </c>
      <c r="F121" s="9"/>
      <c r="G121" s="10">
        <f>G124</f>
        <v>131</v>
      </c>
      <c r="H121" s="10">
        <f>H124</f>
        <v>130</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row>
    <row r="122" spans="2:53" s="11" customFormat="1" ht="18.75" customHeight="1">
      <c r="B122" s="8" t="s">
        <v>13</v>
      </c>
      <c r="C122" s="9" t="s">
        <v>81</v>
      </c>
      <c r="D122" s="9" t="s">
        <v>80</v>
      </c>
      <c r="E122" s="9">
        <v>7951401</v>
      </c>
      <c r="F122" s="9">
        <v>200</v>
      </c>
      <c r="G122" s="10">
        <f>G124</f>
        <v>131</v>
      </c>
      <c r="H122" s="10">
        <f>H124</f>
        <v>130</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row>
    <row r="123" spans="2:53" s="11" customFormat="1" ht="18.75" customHeight="1">
      <c r="B123" s="8" t="s">
        <v>14</v>
      </c>
      <c r="C123" s="9" t="s">
        <v>81</v>
      </c>
      <c r="D123" s="9" t="s">
        <v>80</v>
      </c>
      <c r="E123" s="9">
        <v>7951401</v>
      </c>
      <c r="F123" s="9">
        <v>240</v>
      </c>
      <c r="G123" s="10">
        <f>G124</f>
        <v>131</v>
      </c>
      <c r="H123" s="10">
        <f>H124</f>
        <v>130</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row>
    <row r="124" spans="2:53" s="11" customFormat="1" ht="18.75" customHeight="1">
      <c r="B124" s="8" t="s">
        <v>16</v>
      </c>
      <c r="C124" s="9" t="s">
        <v>81</v>
      </c>
      <c r="D124" s="9" t="s">
        <v>80</v>
      </c>
      <c r="E124" s="9">
        <v>7951401</v>
      </c>
      <c r="F124" s="9">
        <v>244</v>
      </c>
      <c r="G124" s="10">
        <v>131</v>
      </c>
      <c r="H124" s="10">
        <v>130</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row>
    <row r="125" spans="2:53" s="11" customFormat="1" ht="18.75" customHeight="1">
      <c r="B125" s="5" t="s">
        <v>54</v>
      </c>
      <c r="C125" s="6" t="s">
        <v>82</v>
      </c>
      <c r="D125" s="6"/>
      <c r="E125" s="6"/>
      <c r="F125" s="6"/>
      <c r="G125" s="7">
        <f>G131</f>
        <v>4154.3</v>
      </c>
      <c r="H125" s="7">
        <f>H131</f>
        <v>4329.3</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row>
    <row r="126" spans="2:53" s="11" customFormat="1" ht="18.75" customHeight="1">
      <c r="B126" s="8" t="s">
        <v>55</v>
      </c>
      <c r="C126" s="9" t="s">
        <v>82</v>
      </c>
      <c r="D126" s="9" t="s">
        <v>73</v>
      </c>
      <c r="E126" s="9"/>
      <c r="F126" s="9"/>
      <c r="G126" s="10">
        <f>G131</f>
        <v>4154.3</v>
      </c>
      <c r="H126" s="10">
        <f>H131</f>
        <v>4329.3</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row>
    <row r="127" spans="2:53" s="11" customFormat="1" ht="18.75" customHeight="1">
      <c r="B127" s="8" t="s">
        <v>34</v>
      </c>
      <c r="C127" s="9" t="s">
        <v>82</v>
      </c>
      <c r="D127" s="9" t="s">
        <v>73</v>
      </c>
      <c r="E127" s="9">
        <v>7950000</v>
      </c>
      <c r="F127" s="9"/>
      <c r="G127" s="10">
        <f>G131</f>
        <v>4154.3</v>
      </c>
      <c r="H127" s="10">
        <f>H131</f>
        <v>4329.3</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row>
    <row r="128" spans="2:53" s="11" customFormat="1" ht="36.75" customHeight="1">
      <c r="B128" s="8" t="s">
        <v>56</v>
      </c>
      <c r="C128" s="9" t="s">
        <v>82</v>
      </c>
      <c r="D128" s="9" t="s">
        <v>73</v>
      </c>
      <c r="E128" s="9">
        <v>7950900</v>
      </c>
      <c r="F128" s="9"/>
      <c r="G128" s="10">
        <f>G131</f>
        <v>4154.3</v>
      </c>
      <c r="H128" s="10">
        <f>H131</f>
        <v>4329.3</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row>
    <row r="129" spans="2:53" s="11" customFormat="1" ht="36.75" customHeight="1">
      <c r="B129" s="8" t="s">
        <v>87</v>
      </c>
      <c r="C129" s="9" t="s">
        <v>82</v>
      </c>
      <c r="D129" s="9" t="s">
        <v>73</v>
      </c>
      <c r="E129" s="9">
        <v>7950900</v>
      </c>
      <c r="F129" s="9">
        <v>600</v>
      </c>
      <c r="G129" s="10">
        <f>G131</f>
        <v>4154.3</v>
      </c>
      <c r="H129" s="10">
        <f>H131</f>
        <v>4329.3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row>
    <row r="130" spans="2:53" s="11" customFormat="1" ht="18.75">
      <c r="B130" s="8" t="s">
        <v>88</v>
      </c>
      <c r="C130" s="9" t="s">
        <v>82</v>
      </c>
      <c r="D130" s="9" t="s">
        <v>73</v>
      </c>
      <c r="E130" s="9">
        <v>7950900</v>
      </c>
      <c r="F130" s="9">
        <v>610</v>
      </c>
      <c r="G130" s="10">
        <f>G131</f>
        <v>4154.3</v>
      </c>
      <c r="H130" s="10">
        <f>H131</f>
        <v>4329.3</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row>
    <row r="131" spans="2:53" s="11" customFormat="1" ht="56.25">
      <c r="B131" s="8" t="s">
        <v>89</v>
      </c>
      <c r="C131" s="9" t="s">
        <v>82</v>
      </c>
      <c r="D131" s="9" t="s">
        <v>73</v>
      </c>
      <c r="E131" s="9">
        <v>7950900</v>
      </c>
      <c r="F131" s="9">
        <v>611</v>
      </c>
      <c r="G131" s="10">
        <v>4154.3</v>
      </c>
      <c r="H131" s="10">
        <v>4329.3</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row>
    <row r="132" spans="2:53" s="11" customFormat="1" ht="18" customHeight="1">
      <c r="B132" s="5" t="s">
        <v>57</v>
      </c>
      <c r="C132" s="6">
        <v>10</v>
      </c>
      <c r="D132" s="6"/>
      <c r="E132" s="6"/>
      <c r="F132" s="6"/>
      <c r="G132" s="7">
        <f>G139</f>
        <v>78.7</v>
      </c>
      <c r="H132" s="7">
        <f>H139</f>
        <v>78.7</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row>
    <row r="133" spans="2:53" s="11" customFormat="1" ht="18" customHeight="1">
      <c r="B133" s="8" t="s">
        <v>58</v>
      </c>
      <c r="C133" s="9">
        <v>10</v>
      </c>
      <c r="D133" s="9" t="s">
        <v>73</v>
      </c>
      <c r="E133" s="9"/>
      <c r="F133" s="9"/>
      <c r="G133" s="10">
        <f>G139</f>
        <v>78.7</v>
      </c>
      <c r="H133" s="10">
        <f>H139</f>
        <v>78.7</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row>
    <row r="134" spans="2:53" s="11" customFormat="1" ht="18" customHeight="1">
      <c r="B134" s="8" t="s">
        <v>34</v>
      </c>
      <c r="C134" s="9">
        <v>10</v>
      </c>
      <c r="D134" s="9" t="s">
        <v>73</v>
      </c>
      <c r="E134" s="9">
        <v>7950000</v>
      </c>
      <c r="F134" s="9"/>
      <c r="G134" s="10">
        <f>G139</f>
        <v>78.7</v>
      </c>
      <c r="H134" s="10">
        <f>H139</f>
        <v>78.7</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row>
    <row r="135" spans="2:53" s="11" customFormat="1" ht="56.25">
      <c r="B135" s="8" t="s">
        <v>59</v>
      </c>
      <c r="C135" s="9">
        <v>10</v>
      </c>
      <c r="D135" s="9" t="s">
        <v>73</v>
      </c>
      <c r="E135" s="9">
        <v>7950800</v>
      </c>
      <c r="F135" s="9"/>
      <c r="G135" s="10">
        <f>G139</f>
        <v>78.7</v>
      </c>
      <c r="H135" s="10">
        <f>H139</f>
        <v>78.7</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row>
    <row r="136" spans="2:53" s="11" customFormat="1" ht="18.75">
      <c r="B136" s="8" t="s">
        <v>60</v>
      </c>
      <c r="C136" s="9">
        <v>10</v>
      </c>
      <c r="D136" s="9" t="s">
        <v>73</v>
      </c>
      <c r="E136" s="9">
        <v>7950801</v>
      </c>
      <c r="F136" s="9"/>
      <c r="G136" s="10">
        <f>G139</f>
        <v>78.7</v>
      </c>
      <c r="H136" s="10">
        <f>H139</f>
        <v>78.7</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row>
    <row r="137" spans="2:53" s="11" customFormat="1" ht="18.75">
      <c r="B137" s="8" t="s">
        <v>61</v>
      </c>
      <c r="C137" s="9">
        <v>10</v>
      </c>
      <c r="D137" s="9" t="s">
        <v>73</v>
      </c>
      <c r="E137" s="9">
        <v>7950801</v>
      </c>
      <c r="F137" s="9">
        <v>300</v>
      </c>
      <c r="G137" s="10">
        <f>G139</f>
        <v>78.7</v>
      </c>
      <c r="H137" s="10">
        <f>H139</f>
        <v>78.7</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row>
    <row r="138" spans="2:53" s="11" customFormat="1" ht="37.5">
      <c r="B138" s="8" t="s">
        <v>62</v>
      </c>
      <c r="C138" s="9">
        <v>10</v>
      </c>
      <c r="D138" s="9" t="s">
        <v>73</v>
      </c>
      <c r="E138" s="9">
        <v>7950801</v>
      </c>
      <c r="F138" s="9">
        <v>320</v>
      </c>
      <c r="G138" s="10">
        <f>G139</f>
        <v>78.7</v>
      </c>
      <c r="H138" s="10">
        <f>H139</f>
        <v>78.7</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row>
    <row r="139" spans="2:53" s="11" customFormat="1" ht="33" customHeight="1">
      <c r="B139" s="8" t="s">
        <v>63</v>
      </c>
      <c r="C139" s="9">
        <v>10</v>
      </c>
      <c r="D139" s="9" t="s">
        <v>73</v>
      </c>
      <c r="E139" s="9">
        <v>7950801</v>
      </c>
      <c r="F139" s="9">
        <v>321</v>
      </c>
      <c r="G139" s="10">
        <v>78.7</v>
      </c>
      <c r="H139" s="10">
        <v>78.7</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row>
    <row r="140" spans="2:53" s="11" customFormat="1" ht="19.5" customHeight="1">
      <c r="B140" s="5" t="s">
        <v>64</v>
      </c>
      <c r="C140" s="6">
        <v>11</v>
      </c>
      <c r="D140" s="6"/>
      <c r="E140" s="6"/>
      <c r="F140" s="6"/>
      <c r="G140" s="7">
        <f>G146</f>
        <v>113.7</v>
      </c>
      <c r="H140" s="7">
        <f>H146</f>
        <v>115.1</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row>
    <row r="141" spans="2:53" s="11" customFormat="1" ht="19.5" customHeight="1">
      <c r="B141" s="8" t="s">
        <v>65</v>
      </c>
      <c r="C141" s="9">
        <v>11</v>
      </c>
      <c r="D141" s="9" t="s">
        <v>80</v>
      </c>
      <c r="E141" s="9"/>
      <c r="F141" s="9"/>
      <c r="G141" s="10">
        <f>G146</f>
        <v>113.7</v>
      </c>
      <c r="H141" s="10">
        <f>H146</f>
        <v>115.1</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row>
    <row r="142" spans="2:53" s="11" customFormat="1" ht="19.5" customHeight="1">
      <c r="B142" s="8" t="s">
        <v>34</v>
      </c>
      <c r="C142" s="9">
        <v>11</v>
      </c>
      <c r="D142" s="9" t="s">
        <v>80</v>
      </c>
      <c r="E142" s="9">
        <v>7950000</v>
      </c>
      <c r="F142" s="9"/>
      <c r="G142" s="10">
        <f>G146</f>
        <v>113.7</v>
      </c>
      <c r="H142" s="10">
        <f>H146</f>
        <v>115.1</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row>
    <row r="143" spans="2:8" ht="36" customHeight="1">
      <c r="B143" s="8" t="s">
        <v>66</v>
      </c>
      <c r="C143" s="9">
        <v>11</v>
      </c>
      <c r="D143" s="9" t="s">
        <v>80</v>
      </c>
      <c r="E143" s="9">
        <v>7952000</v>
      </c>
      <c r="F143" s="9"/>
      <c r="G143" s="10">
        <f>G146</f>
        <v>113.7</v>
      </c>
      <c r="H143" s="10">
        <f>H146</f>
        <v>115.1</v>
      </c>
    </row>
    <row r="144" spans="2:8" ht="18.75" customHeight="1">
      <c r="B144" s="8" t="s">
        <v>13</v>
      </c>
      <c r="C144" s="9">
        <v>11</v>
      </c>
      <c r="D144" s="9" t="s">
        <v>80</v>
      </c>
      <c r="E144" s="9">
        <v>7952000</v>
      </c>
      <c r="F144" s="9">
        <v>200</v>
      </c>
      <c r="G144" s="10">
        <f>G146</f>
        <v>113.7</v>
      </c>
      <c r="H144" s="10">
        <f>H146</f>
        <v>115.1</v>
      </c>
    </row>
    <row r="145" spans="2:8" ht="18.75" customHeight="1">
      <c r="B145" s="8" t="s">
        <v>14</v>
      </c>
      <c r="C145" s="9">
        <v>11</v>
      </c>
      <c r="D145" s="9" t="s">
        <v>80</v>
      </c>
      <c r="E145" s="9">
        <v>7952000</v>
      </c>
      <c r="F145" s="9">
        <v>240</v>
      </c>
      <c r="G145" s="10">
        <f>G146</f>
        <v>113.7</v>
      </c>
      <c r="H145" s="10">
        <f>H146</f>
        <v>115.1</v>
      </c>
    </row>
    <row r="146" spans="2:8" ht="18.75" customHeight="1">
      <c r="B146" s="8" t="s">
        <v>16</v>
      </c>
      <c r="C146" s="9">
        <v>11</v>
      </c>
      <c r="D146" s="9" t="s">
        <v>80</v>
      </c>
      <c r="E146" s="9">
        <v>7952000</v>
      </c>
      <c r="F146" s="9">
        <v>244</v>
      </c>
      <c r="G146" s="10">
        <v>113.7</v>
      </c>
      <c r="H146" s="10">
        <v>115.1</v>
      </c>
    </row>
    <row r="147" spans="2:8" ht="21" customHeight="1">
      <c r="B147" s="8" t="s">
        <v>67</v>
      </c>
      <c r="C147" s="83"/>
      <c r="D147" s="83"/>
      <c r="E147" s="83"/>
      <c r="F147" s="83"/>
      <c r="G147" s="85">
        <f>G140+G132+G125+G117+G99+G83+G67+G60+G12</f>
        <v>24957.300000000003</v>
      </c>
      <c r="H147" s="85">
        <f>H140+H132+H125+H117+H99+H83+H67+H60+H12</f>
        <v>21678.6</v>
      </c>
    </row>
  </sheetData>
  <mergeCells count="9">
    <mergeCell ref="C1:H5"/>
    <mergeCell ref="B7:H7"/>
    <mergeCell ref="C9:C10"/>
    <mergeCell ref="D9:D10"/>
    <mergeCell ref="E9:E10"/>
    <mergeCell ref="F9:F10"/>
    <mergeCell ref="G9:H9"/>
    <mergeCell ref="B9:B10"/>
    <mergeCell ref="B8:H8"/>
  </mergeCells>
  <printOptions/>
  <pageMargins left="0.24" right="0.17" top="0.54" bottom="0.25" header="0.5" footer="0.18"/>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B1:J140"/>
  <sheetViews>
    <sheetView workbookViewId="0" topLeftCell="A74">
      <selection activeCell="A74" sqref="A1:IV16384"/>
    </sheetView>
  </sheetViews>
  <sheetFormatPr defaultColWidth="9.140625" defaultRowHeight="12.75"/>
  <cols>
    <col min="1" max="1" width="1.421875" style="54" customWidth="1"/>
    <col min="2" max="2" width="83.7109375" style="62" customWidth="1"/>
    <col min="3" max="3" width="7.28125" style="63" customWidth="1"/>
    <col min="4" max="5" width="4.8515625" style="64" customWidth="1"/>
    <col min="6" max="6" width="11.00390625" style="64" customWidth="1"/>
    <col min="7" max="7" width="5.57421875" style="64" customWidth="1"/>
    <col min="8" max="8" width="10.8515625" style="63" customWidth="1"/>
    <col min="9" max="9" width="11.140625" style="86" customWidth="1"/>
    <col min="10" max="16384" width="9.140625" style="54" customWidth="1"/>
  </cols>
  <sheetData>
    <row r="1" spans="2:9" ht="12.75" customHeight="1">
      <c r="B1" s="120" t="s">
        <v>113</v>
      </c>
      <c r="C1" s="120"/>
      <c r="D1" s="120"/>
      <c r="E1" s="120"/>
      <c r="F1" s="120"/>
      <c r="G1" s="120"/>
      <c r="H1" s="120"/>
      <c r="I1" s="120"/>
    </row>
    <row r="2" spans="2:9" ht="63.75" customHeight="1">
      <c r="B2" s="120"/>
      <c r="C2" s="120"/>
      <c r="D2" s="120"/>
      <c r="E2" s="120"/>
      <c r="F2" s="120"/>
      <c r="G2" s="120"/>
      <c r="H2" s="120"/>
      <c r="I2" s="120"/>
    </row>
    <row r="3" spans="2:9" ht="12.75" customHeight="1">
      <c r="B3" s="120"/>
      <c r="C3" s="120"/>
      <c r="D3" s="120"/>
      <c r="E3" s="120"/>
      <c r="F3" s="120"/>
      <c r="G3" s="120"/>
      <c r="H3" s="120"/>
      <c r="I3" s="120"/>
    </row>
    <row r="4" spans="2:9" ht="12.75" customHeight="1">
      <c r="B4" s="120"/>
      <c r="C4" s="120"/>
      <c r="D4" s="120"/>
      <c r="E4" s="120"/>
      <c r="F4" s="120"/>
      <c r="G4" s="120"/>
      <c r="H4" s="120"/>
      <c r="I4" s="120"/>
    </row>
    <row r="5" spans="2:9" ht="15.75" customHeight="1">
      <c r="B5" s="120"/>
      <c r="C5" s="120"/>
      <c r="D5" s="120"/>
      <c r="E5" s="120"/>
      <c r="F5" s="120"/>
      <c r="G5" s="120"/>
      <c r="H5" s="120"/>
      <c r="I5" s="120"/>
    </row>
    <row r="6" ht="7.5" customHeight="1"/>
    <row r="7" spans="2:9" ht="33.75" customHeight="1">
      <c r="B7" s="142" t="s">
        <v>84</v>
      </c>
      <c r="C7" s="142"/>
      <c r="D7" s="142"/>
      <c r="E7" s="142"/>
      <c r="F7" s="142"/>
      <c r="G7" s="142"/>
      <c r="H7" s="142"/>
      <c r="I7" s="142"/>
    </row>
    <row r="8" spans="2:9" ht="18.75">
      <c r="B8" s="141" t="s">
        <v>132</v>
      </c>
      <c r="C8" s="141"/>
      <c r="D8" s="141"/>
      <c r="E8" s="141"/>
      <c r="F8" s="141"/>
      <c r="G8" s="141"/>
      <c r="H8" s="141"/>
      <c r="I8" s="141"/>
    </row>
    <row r="9" spans="2:10" ht="45.75" customHeight="1">
      <c r="B9" s="87" t="s">
        <v>2</v>
      </c>
      <c r="C9" s="87" t="s">
        <v>106</v>
      </c>
      <c r="D9" s="88" t="s">
        <v>68</v>
      </c>
      <c r="E9" s="88" t="s">
        <v>69</v>
      </c>
      <c r="F9" s="88" t="s">
        <v>70</v>
      </c>
      <c r="G9" s="88" t="s">
        <v>71</v>
      </c>
      <c r="H9" s="87" t="s">
        <v>104</v>
      </c>
      <c r="I9" s="87" t="s">
        <v>105</v>
      </c>
      <c r="J9" s="89"/>
    </row>
    <row r="10" spans="2:10" ht="15.75">
      <c r="B10" s="87">
        <v>1</v>
      </c>
      <c r="C10" s="87">
        <v>2</v>
      </c>
      <c r="D10" s="87">
        <v>3</v>
      </c>
      <c r="E10" s="87">
        <v>4</v>
      </c>
      <c r="F10" s="87">
        <v>5</v>
      </c>
      <c r="G10" s="90">
        <v>7</v>
      </c>
      <c r="H10" s="90">
        <v>8</v>
      </c>
      <c r="I10" s="90">
        <v>9</v>
      </c>
      <c r="J10" s="89"/>
    </row>
    <row r="11" spans="2:9" s="11" customFormat="1" ht="18.75">
      <c r="B11" s="68" t="s">
        <v>108</v>
      </c>
      <c r="C11" s="66">
        <v>951</v>
      </c>
      <c r="D11" s="66"/>
      <c r="E11" s="66"/>
      <c r="F11" s="66"/>
      <c r="G11" s="66"/>
      <c r="H11" s="7">
        <f>I11-34438.3</f>
        <v>-1053.4000000000015</v>
      </c>
      <c r="I11" s="7">
        <v>33384.9</v>
      </c>
    </row>
    <row r="12" spans="2:9" s="11" customFormat="1" ht="18.75">
      <c r="B12" s="68" t="s">
        <v>3</v>
      </c>
      <c r="C12" s="66">
        <v>951</v>
      </c>
      <c r="D12" s="66">
        <v>1</v>
      </c>
      <c r="E12" s="66"/>
      <c r="F12" s="66"/>
      <c r="G12" s="66"/>
      <c r="H12" s="7">
        <f>I12-8084.9</f>
        <v>-184.19999999999982</v>
      </c>
      <c r="I12" s="7">
        <f>I13+I20+I46</f>
        <v>7900.7</v>
      </c>
    </row>
    <row r="13" spans="2:9" s="11" customFormat="1" ht="33.75" customHeight="1">
      <c r="B13" s="8" t="s">
        <v>4</v>
      </c>
      <c r="C13" s="9" t="s">
        <v>107</v>
      </c>
      <c r="D13" s="9" t="s">
        <v>73</v>
      </c>
      <c r="E13" s="9" t="s">
        <v>74</v>
      </c>
      <c r="F13" s="9"/>
      <c r="G13" s="9"/>
      <c r="H13" s="55">
        <f>+(I14-783.4)</f>
        <v>97.90000000000009</v>
      </c>
      <c r="I13" s="10">
        <f>I17</f>
        <v>881.3000000000001</v>
      </c>
    </row>
    <row r="14" spans="2:9" s="11" customFormat="1" ht="54.75" customHeight="1">
      <c r="B14" s="8" t="s">
        <v>5</v>
      </c>
      <c r="C14" s="9" t="s">
        <v>107</v>
      </c>
      <c r="D14" s="9" t="s">
        <v>73</v>
      </c>
      <c r="E14" s="9" t="s">
        <v>74</v>
      </c>
      <c r="F14" s="9" t="s">
        <v>75</v>
      </c>
      <c r="G14" s="9"/>
      <c r="H14" s="55">
        <f>+(I15-783.4)</f>
        <v>97.90000000000009</v>
      </c>
      <c r="I14" s="10">
        <f>I17</f>
        <v>881.3000000000001</v>
      </c>
    </row>
    <row r="15" spans="2:9" s="11" customFormat="1" ht="18" customHeight="1">
      <c r="B15" s="8" t="s">
        <v>6</v>
      </c>
      <c r="C15" s="9" t="s">
        <v>107</v>
      </c>
      <c r="D15" s="9" t="s">
        <v>73</v>
      </c>
      <c r="E15" s="9" t="s">
        <v>74</v>
      </c>
      <c r="F15" s="9" t="s">
        <v>76</v>
      </c>
      <c r="G15" s="9"/>
      <c r="H15" s="55">
        <f>+(I16-783.4)</f>
        <v>97.90000000000009</v>
      </c>
      <c r="I15" s="10">
        <f>I17</f>
        <v>881.3000000000001</v>
      </c>
    </row>
    <row r="16" spans="2:9" s="11" customFormat="1" ht="77.25" customHeight="1">
      <c r="B16" s="8" t="s">
        <v>7</v>
      </c>
      <c r="C16" s="9" t="s">
        <v>107</v>
      </c>
      <c r="D16" s="9" t="s">
        <v>73</v>
      </c>
      <c r="E16" s="9" t="s">
        <v>74</v>
      </c>
      <c r="F16" s="9" t="s">
        <v>76</v>
      </c>
      <c r="G16" s="9">
        <v>100</v>
      </c>
      <c r="H16" s="55">
        <f>+(I17-783.4)</f>
        <v>97.90000000000009</v>
      </c>
      <c r="I16" s="10">
        <f>I17</f>
        <v>881.3000000000001</v>
      </c>
    </row>
    <row r="17" spans="2:9" s="11" customFormat="1" ht="34.5" customHeight="1">
      <c r="B17" s="8" t="s">
        <v>8</v>
      </c>
      <c r="C17" s="9" t="s">
        <v>107</v>
      </c>
      <c r="D17" s="9" t="s">
        <v>73</v>
      </c>
      <c r="E17" s="9" t="s">
        <v>74</v>
      </c>
      <c r="F17" s="9" t="s">
        <v>76</v>
      </c>
      <c r="G17" s="9">
        <v>120</v>
      </c>
      <c r="H17" s="10">
        <f>I17-783.4</f>
        <v>97.90000000000009</v>
      </c>
      <c r="I17" s="10">
        <f>I19+I18</f>
        <v>881.3000000000001</v>
      </c>
    </row>
    <row r="18" spans="2:9" s="11" customFormat="1" ht="18.75" customHeight="1">
      <c r="B18" s="8" t="s">
        <v>9</v>
      </c>
      <c r="C18" s="9" t="s">
        <v>107</v>
      </c>
      <c r="D18" s="9" t="s">
        <v>73</v>
      </c>
      <c r="E18" s="9" t="s">
        <v>74</v>
      </c>
      <c r="F18" s="9" t="s">
        <v>76</v>
      </c>
      <c r="G18" s="9">
        <v>121</v>
      </c>
      <c r="H18" s="10">
        <f>I18-762.8</f>
        <v>88.40000000000009</v>
      </c>
      <c r="I18" s="10">
        <v>851.2</v>
      </c>
    </row>
    <row r="19" spans="2:9" s="11" customFormat="1" ht="18.75" customHeight="1">
      <c r="B19" s="8" t="s">
        <v>10</v>
      </c>
      <c r="C19" s="9" t="s">
        <v>107</v>
      </c>
      <c r="D19" s="9" t="s">
        <v>73</v>
      </c>
      <c r="E19" s="9" t="s">
        <v>74</v>
      </c>
      <c r="F19" s="9" t="s">
        <v>76</v>
      </c>
      <c r="G19" s="9">
        <v>122</v>
      </c>
      <c r="H19" s="10">
        <f>I19-20.6</f>
        <v>9.5</v>
      </c>
      <c r="I19" s="10">
        <v>30.1</v>
      </c>
    </row>
    <row r="20" spans="2:9" s="11" customFormat="1" ht="55.5" customHeight="1">
      <c r="B20" s="8" t="s">
        <v>11</v>
      </c>
      <c r="C20" s="9" t="s">
        <v>107</v>
      </c>
      <c r="D20" s="9" t="s">
        <v>73</v>
      </c>
      <c r="E20" s="9" t="s">
        <v>77</v>
      </c>
      <c r="F20" s="9"/>
      <c r="G20" s="9"/>
      <c r="H20" s="10">
        <f>I20-6440.5</f>
        <v>575.8999999999996</v>
      </c>
      <c r="I20" s="10">
        <f>I21+I35+I41</f>
        <v>7016.4</v>
      </c>
    </row>
    <row r="21" spans="2:9" s="11" customFormat="1" ht="57.75" customHeight="1">
      <c r="B21" s="8" t="s">
        <v>5</v>
      </c>
      <c r="C21" s="9" t="s">
        <v>107</v>
      </c>
      <c r="D21" s="9" t="s">
        <v>73</v>
      </c>
      <c r="E21" s="9" t="s">
        <v>77</v>
      </c>
      <c r="F21" s="9" t="s">
        <v>75</v>
      </c>
      <c r="G21" s="9"/>
      <c r="H21" s="10">
        <f>I21-6440.3</f>
        <v>550.8999999999996</v>
      </c>
      <c r="I21" s="10">
        <v>6991.2</v>
      </c>
    </row>
    <row r="22" spans="2:9" s="11" customFormat="1" ht="15" customHeight="1">
      <c r="B22" s="8" t="s">
        <v>12</v>
      </c>
      <c r="C22" s="9" t="s">
        <v>107</v>
      </c>
      <c r="D22" s="9" t="s">
        <v>73</v>
      </c>
      <c r="E22" s="9" t="s">
        <v>77</v>
      </c>
      <c r="F22" s="9" t="s">
        <v>109</v>
      </c>
      <c r="G22" s="9"/>
      <c r="H22" s="10">
        <f>I22-6440.3</f>
        <v>550.9000000000005</v>
      </c>
      <c r="I22" s="10">
        <f>I23+I27+I31</f>
        <v>6991.200000000001</v>
      </c>
    </row>
    <row r="23" spans="2:9" s="11" customFormat="1" ht="77.25" customHeight="1">
      <c r="B23" s="8" t="s">
        <v>7</v>
      </c>
      <c r="C23" s="9" t="s">
        <v>107</v>
      </c>
      <c r="D23" s="9" t="s">
        <v>73</v>
      </c>
      <c r="E23" s="9" t="s">
        <v>77</v>
      </c>
      <c r="F23" s="9" t="s">
        <v>109</v>
      </c>
      <c r="G23" s="9">
        <v>100</v>
      </c>
      <c r="H23" s="10">
        <f>I23-5428.4</f>
        <v>407.8000000000011</v>
      </c>
      <c r="I23" s="10">
        <f>I24</f>
        <v>5836.200000000001</v>
      </c>
    </row>
    <row r="24" spans="2:9" s="11" customFormat="1" ht="33" customHeight="1">
      <c r="B24" s="8" t="s">
        <v>8</v>
      </c>
      <c r="C24" s="9" t="s">
        <v>107</v>
      </c>
      <c r="D24" s="9" t="s">
        <v>73</v>
      </c>
      <c r="E24" s="9" t="s">
        <v>77</v>
      </c>
      <c r="F24" s="9" t="s">
        <v>109</v>
      </c>
      <c r="G24" s="9">
        <v>120</v>
      </c>
      <c r="H24" s="10">
        <f>I24-5428.4</f>
        <v>407.8000000000011</v>
      </c>
      <c r="I24" s="10">
        <f>I25+I26</f>
        <v>5836.200000000001</v>
      </c>
    </row>
    <row r="25" spans="2:9" s="11" customFormat="1" ht="17.25" customHeight="1">
      <c r="B25" s="8" t="s">
        <v>9</v>
      </c>
      <c r="C25" s="9" t="s">
        <v>107</v>
      </c>
      <c r="D25" s="9" t="s">
        <v>73</v>
      </c>
      <c r="E25" s="9" t="s">
        <v>77</v>
      </c>
      <c r="F25" s="9" t="s">
        <v>109</v>
      </c>
      <c r="G25" s="9">
        <v>121</v>
      </c>
      <c r="H25" s="10">
        <f>I25-5234.2</f>
        <v>399.90000000000055</v>
      </c>
      <c r="I25" s="10">
        <v>5634.1</v>
      </c>
    </row>
    <row r="26" spans="2:9" s="11" customFormat="1" ht="17.25" customHeight="1">
      <c r="B26" s="8" t="s">
        <v>10</v>
      </c>
      <c r="C26" s="9" t="s">
        <v>107</v>
      </c>
      <c r="D26" s="9" t="s">
        <v>73</v>
      </c>
      <c r="E26" s="9" t="s">
        <v>77</v>
      </c>
      <c r="F26" s="9" t="s">
        <v>109</v>
      </c>
      <c r="G26" s="9">
        <v>122</v>
      </c>
      <c r="H26" s="10">
        <f>I26-194.2</f>
        <v>7.900000000000006</v>
      </c>
      <c r="I26" s="10">
        <v>202.1</v>
      </c>
    </row>
    <row r="27" spans="2:9" s="11" customFormat="1" ht="35.25" customHeight="1">
      <c r="B27" s="8" t="s">
        <v>13</v>
      </c>
      <c r="C27" s="9" t="s">
        <v>107</v>
      </c>
      <c r="D27" s="9" t="s">
        <v>73</v>
      </c>
      <c r="E27" s="9" t="s">
        <v>77</v>
      </c>
      <c r="F27" s="9" t="s">
        <v>109</v>
      </c>
      <c r="G27" s="9">
        <v>200</v>
      </c>
      <c r="H27" s="10">
        <f>I27-937.7</f>
        <v>110.09999999999991</v>
      </c>
      <c r="I27" s="10">
        <f>I28</f>
        <v>1047.8</v>
      </c>
    </row>
    <row r="28" spans="2:9" s="11" customFormat="1" ht="35.25" customHeight="1">
      <c r="B28" s="8" t="s">
        <v>14</v>
      </c>
      <c r="C28" s="9" t="s">
        <v>107</v>
      </c>
      <c r="D28" s="9" t="s">
        <v>73</v>
      </c>
      <c r="E28" s="9" t="s">
        <v>77</v>
      </c>
      <c r="F28" s="9" t="s">
        <v>109</v>
      </c>
      <c r="G28" s="9">
        <v>240</v>
      </c>
      <c r="H28" s="10">
        <f>I28-937.7</f>
        <v>110.09999999999991</v>
      </c>
      <c r="I28" s="10">
        <f>I29+I30</f>
        <v>1047.8</v>
      </c>
    </row>
    <row r="29" spans="2:9" s="11" customFormat="1" ht="35.25" customHeight="1">
      <c r="B29" s="8" t="s">
        <v>15</v>
      </c>
      <c r="C29" s="9" t="s">
        <v>107</v>
      </c>
      <c r="D29" s="9" t="s">
        <v>73</v>
      </c>
      <c r="E29" s="9" t="s">
        <v>77</v>
      </c>
      <c r="F29" s="9" t="s">
        <v>109</v>
      </c>
      <c r="G29" s="9">
        <v>242</v>
      </c>
      <c r="H29" s="10">
        <f>I29-0</f>
        <v>305.3</v>
      </c>
      <c r="I29" s="10">
        <v>305.3</v>
      </c>
    </row>
    <row r="30" spans="2:9" s="11" customFormat="1" ht="35.25" customHeight="1">
      <c r="B30" s="8" t="s">
        <v>16</v>
      </c>
      <c r="C30" s="9" t="s">
        <v>107</v>
      </c>
      <c r="D30" s="9" t="s">
        <v>73</v>
      </c>
      <c r="E30" s="9" t="s">
        <v>77</v>
      </c>
      <c r="F30" s="9" t="s">
        <v>109</v>
      </c>
      <c r="G30" s="9">
        <v>244</v>
      </c>
      <c r="H30" s="10">
        <f>I30-937.7</f>
        <v>-195.20000000000005</v>
      </c>
      <c r="I30" s="10">
        <v>742.5</v>
      </c>
    </row>
    <row r="31" spans="2:9" s="11" customFormat="1" ht="15" customHeight="1">
      <c r="B31" s="8" t="s">
        <v>17</v>
      </c>
      <c r="C31" s="9" t="s">
        <v>107</v>
      </c>
      <c r="D31" s="9" t="s">
        <v>73</v>
      </c>
      <c r="E31" s="9" t="s">
        <v>77</v>
      </c>
      <c r="F31" s="9" t="s">
        <v>109</v>
      </c>
      <c r="G31" s="9">
        <v>800</v>
      </c>
      <c r="H31" s="10">
        <f>I31-74.2</f>
        <v>33</v>
      </c>
      <c r="I31" s="10">
        <f>I32</f>
        <v>107.2</v>
      </c>
    </row>
    <row r="32" spans="2:9" s="11" customFormat="1" ht="15" customHeight="1">
      <c r="B32" s="8" t="s">
        <v>18</v>
      </c>
      <c r="C32" s="9" t="s">
        <v>107</v>
      </c>
      <c r="D32" s="9" t="s">
        <v>73</v>
      </c>
      <c r="E32" s="9" t="s">
        <v>77</v>
      </c>
      <c r="F32" s="9" t="s">
        <v>109</v>
      </c>
      <c r="G32" s="9">
        <v>850</v>
      </c>
      <c r="H32" s="10">
        <f>I32-74.2</f>
        <v>33</v>
      </c>
      <c r="I32" s="10">
        <f>I33+I34</f>
        <v>107.2</v>
      </c>
    </row>
    <row r="33" spans="2:9" s="11" customFormat="1" ht="15" customHeight="1">
      <c r="B33" s="8" t="s">
        <v>19</v>
      </c>
      <c r="C33" s="9" t="s">
        <v>107</v>
      </c>
      <c r="D33" s="9" t="s">
        <v>73</v>
      </c>
      <c r="E33" s="9" t="s">
        <v>77</v>
      </c>
      <c r="F33" s="9" t="s">
        <v>109</v>
      </c>
      <c r="G33" s="9">
        <v>851</v>
      </c>
      <c r="H33" s="10">
        <f>I33-33.2</f>
        <v>33</v>
      </c>
      <c r="I33" s="10">
        <v>66.2</v>
      </c>
    </row>
    <row r="34" spans="2:9" s="11" customFormat="1" ht="15" customHeight="1">
      <c r="B34" s="8" t="s">
        <v>20</v>
      </c>
      <c r="C34" s="9" t="s">
        <v>107</v>
      </c>
      <c r="D34" s="9" t="s">
        <v>73</v>
      </c>
      <c r="E34" s="9" t="s">
        <v>77</v>
      </c>
      <c r="F34" s="9" t="s">
        <v>109</v>
      </c>
      <c r="G34" s="9">
        <v>852</v>
      </c>
      <c r="H34" s="10">
        <f>I34-41</f>
        <v>0</v>
      </c>
      <c r="I34" s="10">
        <v>41</v>
      </c>
    </row>
    <row r="35" spans="2:9" s="11" customFormat="1" ht="15" customHeight="1">
      <c r="B35" s="8" t="s">
        <v>21</v>
      </c>
      <c r="C35" s="9" t="s">
        <v>107</v>
      </c>
      <c r="D35" s="9" t="s">
        <v>73</v>
      </c>
      <c r="E35" s="9" t="s">
        <v>77</v>
      </c>
      <c r="F35" s="9">
        <v>5210000</v>
      </c>
      <c r="G35" s="9"/>
      <c r="H35" s="10">
        <f aca="true" t="shared" si="0" ref="H35:H40">I35-0.2</f>
        <v>0</v>
      </c>
      <c r="I35" s="10">
        <f>I40</f>
        <v>0.2</v>
      </c>
    </row>
    <row r="36" spans="2:9" s="11" customFormat="1" ht="92.25" customHeight="1">
      <c r="B36" s="70" t="s">
        <v>22</v>
      </c>
      <c r="C36" s="9" t="s">
        <v>107</v>
      </c>
      <c r="D36" s="9" t="s">
        <v>73</v>
      </c>
      <c r="E36" s="9" t="s">
        <v>77</v>
      </c>
      <c r="F36" s="9">
        <v>5210200</v>
      </c>
      <c r="G36" s="9"/>
      <c r="H36" s="10">
        <f t="shared" si="0"/>
        <v>0</v>
      </c>
      <c r="I36" s="10">
        <f>I40</f>
        <v>0.2</v>
      </c>
    </row>
    <row r="37" spans="2:9" s="11" customFormat="1" ht="263.25" customHeight="1">
      <c r="B37" s="70" t="s">
        <v>23</v>
      </c>
      <c r="C37" s="9" t="s">
        <v>107</v>
      </c>
      <c r="D37" s="9" t="s">
        <v>73</v>
      </c>
      <c r="E37" s="9" t="s">
        <v>77</v>
      </c>
      <c r="F37" s="9">
        <v>5210215</v>
      </c>
      <c r="G37" s="9"/>
      <c r="H37" s="10">
        <f t="shared" si="0"/>
        <v>0</v>
      </c>
      <c r="I37" s="10">
        <f>I40</f>
        <v>0.2</v>
      </c>
    </row>
    <row r="38" spans="2:9" s="11" customFormat="1" ht="37.5" customHeight="1">
      <c r="B38" s="8" t="s">
        <v>13</v>
      </c>
      <c r="C38" s="9" t="s">
        <v>107</v>
      </c>
      <c r="D38" s="9" t="s">
        <v>73</v>
      </c>
      <c r="E38" s="9" t="s">
        <v>77</v>
      </c>
      <c r="F38" s="9">
        <v>5210215</v>
      </c>
      <c r="G38" s="9">
        <v>200</v>
      </c>
      <c r="H38" s="10">
        <f t="shared" si="0"/>
        <v>0</v>
      </c>
      <c r="I38" s="10">
        <f>I40</f>
        <v>0.2</v>
      </c>
    </row>
    <row r="39" spans="2:9" s="11" customFormat="1" ht="37.5" customHeight="1">
      <c r="B39" s="8" t="s">
        <v>14</v>
      </c>
      <c r="C39" s="9" t="s">
        <v>107</v>
      </c>
      <c r="D39" s="9" t="s">
        <v>73</v>
      </c>
      <c r="E39" s="9" t="s">
        <v>77</v>
      </c>
      <c r="F39" s="9">
        <v>5210215</v>
      </c>
      <c r="G39" s="9">
        <v>240</v>
      </c>
      <c r="H39" s="10">
        <f t="shared" si="0"/>
        <v>0</v>
      </c>
      <c r="I39" s="10">
        <f>I40</f>
        <v>0.2</v>
      </c>
    </row>
    <row r="40" spans="2:9" s="11" customFormat="1" ht="36" customHeight="1">
      <c r="B40" s="8" t="s">
        <v>16</v>
      </c>
      <c r="C40" s="9" t="s">
        <v>107</v>
      </c>
      <c r="D40" s="9" t="s">
        <v>73</v>
      </c>
      <c r="E40" s="9" t="s">
        <v>77</v>
      </c>
      <c r="F40" s="9">
        <v>5210215</v>
      </c>
      <c r="G40" s="9">
        <v>244</v>
      </c>
      <c r="H40" s="10">
        <f t="shared" si="0"/>
        <v>0</v>
      </c>
      <c r="I40" s="10">
        <v>0.2</v>
      </c>
    </row>
    <row r="41" spans="2:9" s="11" customFormat="1" ht="15.75" customHeight="1">
      <c r="B41" s="8" t="s">
        <v>24</v>
      </c>
      <c r="C41" s="9" t="s">
        <v>107</v>
      </c>
      <c r="D41" s="9" t="s">
        <v>73</v>
      </c>
      <c r="E41" s="9" t="s">
        <v>77</v>
      </c>
      <c r="F41" s="9">
        <v>7950000</v>
      </c>
      <c r="G41" s="9"/>
      <c r="H41" s="10">
        <f aca="true" t="shared" si="1" ref="H41:H51">I41-0</f>
        <v>25</v>
      </c>
      <c r="I41" s="10">
        <v>25</v>
      </c>
    </row>
    <row r="42" spans="2:9" s="11" customFormat="1" ht="54.75" customHeight="1">
      <c r="B42" s="8" t="s">
        <v>25</v>
      </c>
      <c r="C42" s="9" t="s">
        <v>107</v>
      </c>
      <c r="D42" s="9" t="s">
        <v>73</v>
      </c>
      <c r="E42" s="9" t="s">
        <v>77</v>
      </c>
      <c r="F42" s="9">
        <v>7953300</v>
      </c>
      <c r="G42" s="9"/>
      <c r="H42" s="10">
        <f t="shared" si="1"/>
        <v>25</v>
      </c>
      <c r="I42" s="10">
        <v>25</v>
      </c>
    </row>
    <row r="43" spans="2:9" s="11" customFormat="1" ht="34.5" customHeight="1">
      <c r="B43" s="8" t="s">
        <v>13</v>
      </c>
      <c r="C43" s="9" t="s">
        <v>107</v>
      </c>
      <c r="D43" s="9" t="s">
        <v>73</v>
      </c>
      <c r="E43" s="9" t="s">
        <v>77</v>
      </c>
      <c r="F43" s="9">
        <v>7953300</v>
      </c>
      <c r="G43" s="9">
        <v>200</v>
      </c>
      <c r="H43" s="10">
        <f t="shared" si="1"/>
        <v>25</v>
      </c>
      <c r="I43" s="10">
        <v>25</v>
      </c>
    </row>
    <row r="44" spans="2:9" s="11" customFormat="1" ht="34.5" customHeight="1">
      <c r="B44" s="8" t="s">
        <v>14</v>
      </c>
      <c r="C44" s="9" t="s">
        <v>107</v>
      </c>
      <c r="D44" s="9" t="s">
        <v>73</v>
      </c>
      <c r="E44" s="9" t="s">
        <v>77</v>
      </c>
      <c r="F44" s="9">
        <v>7953300</v>
      </c>
      <c r="G44" s="9">
        <v>240</v>
      </c>
      <c r="H44" s="10">
        <f t="shared" si="1"/>
        <v>25</v>
      </c>
      <c r="I44" s="10">
        <v>25</v>
      </c>
    </row>
    <row r="45" spans="2:9" s="11" customFormat="1" ht="34.5" customHeight="1">
      <c r="B45" s="8" t="s">
        <v>16</v>
      </c>
      <c r="C45" s="9" t="s">
        <v>107</v>
      </c>
      <c r="D45" s="9" t="s">
        <v>73</v>
      </c>
      <c r="E45" s="9" t="s">
        <v>77</v>
      </c>
      <c r="F45" s="9">
        <v>7953300</v>
      </c>
      <c r="G45" s="9">
        <v>244</v>
      </c>
      <c r="H45" s="10">
        <f t="shared" si="1"/>
        <v>25</v>
      </c>
      <c r="I45" s="10">
        <v>25</v>
      </c>
    </row>
    <row r="46" spans="2:9" s="11" customFormat="1" ht="16.5" customHeight="1">
      <c r="B46" s="8" t="s">
        <v>26</v>
      </c>
      <c r="C46" s="9" t="s">
        <v>107</v>
      </c>
      <c r="D46" s="9" t="s">
        <v>73</v>
      </c>
      <c r="E46" s="9">
        <v>13</v>
      </c>
      <c r="F46" s="9"/>
      <c r="G46" s="9"/>
      <c r="H46" s="10">
        <f t="shared" si="1"/>
        <v>3</v>
      </c>
      <c r="I46" s="10">
        <f>I51</f>
        <v>3</v>
      </c>
    </row>
    <row r="47" spans="2:9" s="11" customFormat="1" ht="16.5" customHeight="1">
      <c r="B47" s="8" t="s">
        <v>24</v>
      </c>
      <c r="C47" s="9" t="s">
        <v>107</v>
      </c>
      <c r="D47" s="9" t="s">
        <v>73</v>
      </c>
      <c r="E47" s="9" t="s">
        <v>85</v>
      </c>
      <c r="F47" s="9" t="s">
        <v>86</v>
      </c>
      <c r="G47" s="9"/>
      <c r="H47" s="10">
        <f t="shared" si="1"/>
        <v>3</v>
      </c>
      <c r="I47" s="10">
        <f>I51</f>
        <v>3</v>
      </c>
    </row>
    <row r="48" spans="2:9" s="11" customFormat="1" ht="33.75" customHeight="1">
      <c r="B48" s="8" t="s">
        <v>27</v>
      </c>
      <c r="C48" s="9" t="s">
        <v>107</v>
      </c>
      <c r="D48" s="9" t="s">
        <v>73</v>
      </c>
      <c r="E48" s="9">
        <v>13</v>
      </c>
      <c r="F48" s="9">
        <v>7956100</v>
      </c>
      <c r="G48" s="9"/>
      <c r="H48" s="10">
        <f t="shared" si="1"/>
        <v>3</v>
      </c>
      <c r="I48" s="10">
        <f>I51</f>
        <v>3</v>
      </c>
    </row>
    <row r="49" spans="2:9" s="11" customFormat="1" ht="33.75" customHeight="1">
      <c r="B49" s="8" t="s">
        <v>13</v>
      </c>
      <c r="C49" s="9" t="s">
        <v>107</v>
      </c>
      <c r="D49" s="9" t="s">
        <v>73</v>
      </c>
      <c r="E49" s="9">
        <v>13</v>
      </c>
      <c r="F49" s="9">
        <v>7956100</v>
      </c>
      <c r="G49" s="9">
        <v>200</v>
      </c>
      <c r="H49" s="10">
        <f t="shared" si="1"/>
        <v>3</v>
      </c>
      <c r="I49" s="10">
        <f>I51</f>
        <v>3</v>
      </c>
    </row>
    <row r="50" spans="2:9" s="11" customFormat="1" ht="33.75" customHeight="1">
      <c r="B50" s="8" t="s">
        <v>14</v>
      </c>
      <c r="C50" s="9" t="s">
        <v>107</v>
      </c>
      <c r="D50" s="9" t="s">
        <v>73</v>
      </c>
      <c r="E50" s="9">
        <v>13</v>
      </c>
      <c r="F50" s="9">
        <v>7956100</v>
      </c>
      <c r="G50" s="9">
        <v>240</v>
      </c>
      <c r="H50" s="10">
        <f t="shared" si="1"/>
        <v>3</v>
      </c>
      <c r="I50" s="10">
        <f>I51</f>
        <v>3</v>
      </c>
    </row>
    <row r="51" spans="2:9" s="11" customFormat="1" ht="33.75" customHeight="1">
      <c r="B51" s="8" t="s">
        <v>16</v>
      </c>
      <c r="C51" s="9" t="s">
        <v>107</v>
      </c>
      <c r="D51" s="9" t="s">
        <v>73</v>
      </c>
      <c r="E51" s="9">
        <v>13</v>
      </c>
      <c r="F51" s="9">
        <v>7956100</v>
      </c>
      <c r="G51" s="9">
        <v>244</v>
      </c>
      <c r="H51" s="10">
        <f t="shared" si="1"/>
        <v>3</v>
      </c>
      <c r="I51" s="10">
        <v>3</v>
      </c>
    </row>
    <row r="52" spans="2:9" s="11" customFormat="1" ht="16.5" customHeight="1">
      <c r="B52" s="5" t="s">
        <v>28</v>
      </c>
      <c r="C52" s="9" t="s">
        <v>107</v>
      </c>
      <c r="D52" s="6" t="s">
        <v>74</v>
      </c>
      <c r="E52" s="6"/>
      <c r="F52" s="6"/>
      <c r="G52" s="6"/>
      <c r="H52" s="7">
        <f aca="true" t="shared" si="2" ref="H52:H58">I52-292.2</f>
        <v>6.400000000000034</v>
      </c>
      <c r="I52" s="7">
        <f>I58</f>
        <v>298.6</v>
      </c>
    </row>
    <row r="53" spans="2:9" s="11" customFormat="1" ht="16.5" customHeight="1">
      <c r="B53" s="8" t="s">
        <v>29</v>
      </c>
      <c r="C53" s="9" t="s">
        <v>107</v>
      </c>
      <c r="D53" s="9" t="s">
        <v>74</v>
      </c>
      <c r="E53" s="9" t="s">
        <v>78</v>
      </c>
      <c r="F53" s="9"/>
      <c r="G53" s="9"/>
      <c r="H53" s="10">
        <f t="shared" si="2"/>
        <v>6.400000000000034</v>
      </c>
      <c r="I53" s="10">
        <f>I58</f>
        <v>298.6</v>
      </c>
    </row>
    <row r="54" spans="2:9" s="11" customFormat="1" ht="16.5" customHeight="1">
      <c r="B54" s="8" t="s">
        <v>30</v>
      </c>
      <c r="C54" s="9" t="s">
        <v>107</v>
      </c>
      <c r="D54" s="9" t="s">
        <v>74</v>
      </c>
      <c r="E54" s="9" t="s">
        <v>78</v>
      </c>
      <c r="F54" s="9" t="s">
        <v>110</v>
      </c>
      <c r="G54" s="9"/>
      <c r="H54" s="10">
        <f t="shared" si="2"/>
        <v>6.400000000000034</v>
      </c>
      <c r="I54" s="10">
        <f>I58</f>
        <v>298.6</v>
      </c>
    </row>
    <row r="55" spans="2:9" s="11" customFormat="1" ht="38.25" customHeight="1">
      <c r="B55" s="8" t="s">
        <v>31</v>
      </c>
      <c r="C55" s="9" t="s">
        <v>107</v>
      </c>
      <c r="D55" s="9" t="s">
        <v>74</v>
      </c>
      <c r="E55" s="9" t="s">
        <v>78</v>
      </c>
      <c r="F55" s="9" t="s">
        <v>111</v>
      </c>
      <c r="G55" s="9"/>
      <c r="H55" s="10">
        <f t="shared" si="2"/>
        <v>6.400000000000034</v>
      </c>
      <c r="I55" s="10">
        <f>I58</f>
        <v>298.6</v>
      </c>
    </row>
    <row r="56" spans="2:9" s="11" customFormat="1" ht="74.25" customHeight="1">
      <c r="B56" s="8" t="s">
        <v>7</v>
      </c>
      <c r="C56" s="9" t="s">
        <v>107</v>
      </c>
      <c r="D56" s="9" t="s">
        <v>74</v>
      </c>
      <c r="E56" s="9" t="s">
        <v>78</v>
      </c>
      <c r="F56" s="9" t="s">
        <v>111</v>
      </c>
      <c r="G56" s="9">
        <v>100</v>
      </c>
      <c r="H56" s="10">
        <f t="shared" si="2"/>
        <v>6.400000000000034</v>
      </c>
      <c r="I56" s="10">
        <f>I58</f>
        <v>298.6</v>
      </c>
    </row>
    <row r="57" spans="2:9" s="11" customFormat="1" ht="33" customHeight="1">
      <c r="B57" s="8" t="s">
        <v>8</v>
      </c>
      <c r="C57" s="9" t="s">
        <v>107</v>
      </c>
      <c r="D57" s="9" t="s">
        <v>74</v>
      </c>
      <c r="E57" s="9" t="s">
        <v>78</v>
      </c>
      <c r="F57" s="9" t="s">
        <v>111</v>
      </c>
      <c r="G57" s="9">
        <v>120</v>
      </c>
      <c r="H57" s="10">
        <f t="shared" si="2"/>
        <v>6.400000000000034</v>
      </c>
      <c r="I57" s="10">
        <f>I58</f>
        <v>298.6</v>
      </c>
    </row>
    <row r="58" spans="2:9" s="11" customFormat="1" ht="18.75">
      <c r="B58" s="8" t="s">
        <v>9</v>
      </c>
      <c r="C58" s="9" t="s">
        <v>107</v>
      </c>
      <c r="D58" s="9" t="s">
        <v>74</v>
      </c>
      <c r="E58" s="9" t="s">
        <v>78</v>
      </c>
      <c r="F58" s="9" t="s">
        <v>111</v>
      </c>
      <c r="G58" s="9">
        <v>121</v>
      </c>
      <c r="H58" s="10">
        <f t="shared" si="2"/>
        <v>6.400000000000034</v>
      </c>
      <c r="I58" s="10">
        <v>298.6</v>
      </c>
    </row>
    <row r="59" spans="2:9" s="11" customFormat="1" ht="33" customHeight="1">
      <c r="B59" s="5" t="s">
        <v>32</v>
      </c>
      <c r="C59" s="9" t="s">
        <v>107</v>
      </c>
      <c r="D59" s="6" t="s">
        <v>78</v>
      </c>
      <c r="E59" s="6"/>
      <c r="F59" s="6"/>
      <c r="G59" s="6"/>
      <c r="H59" s="7">
        <f>I59-448.9</f>
        <v>-126.39999999999998</v>
      </c>
      <c r="I59" s="7">
        <f>I60</f>
        <v>322.5</v>
      </c>
    </row>
    <row r="60" spans="2:9" s="11" customFormat="1" ht="38.25" customHeight="1">
      <c r="B60" s="8" t="s">
        <v>33</v>
      </c>
      <c r="C60" s="9" t="s">
        <v>107</v>
      </c>
      <c r="D60" s="9" t="s">
        <v>78</v>
      </c>
      <c r="E60" s="9" t="s">
        <v>79</v>
      </c>
      <c r="F60" s="9"/>
      <c r="G60" s="9"/>
      <c r="H60" s="10">
        <f>I60-448.9</f>
        <v>-126.39999999999998</v>
      </c>
      <c r="I60" s="10">
        <f>I61+I66</f>
        <v>322.5</v>
      </c>
    </row>
    <row r="61" spans="2:9" s="11" customFormat="1" ht="57" customHeight="1">
      <c r="B61" s="8" t="s">
        <v>5</v>
      </c>
      <c r="C61" s="9" t="s">
        <v>107</v>
      </c>
      <c r="D61" s="9" t="s">
        <v>78</v>
      </c>
      <c r="E61" s="9" t="s">
        <v>79</v>
      </c>
      <c r="F61" s="9" t="s">
        <v>75</v>
      </c>
      <c r="G61" s="9"/>
      <c r="H61" s="10">
        <f>I61-175.6</f>
        <v>2.5</v>
      </c>
      <c r="I61" s="10">
        <f>I65</f>
        <v>178.1</v>
      </c>
    </row>
    <row r="62" spans="2:9" s="11" customFormat="1" ht="17.25" customHeight="1">
      <c r="B62" s="8" t="s">
        <v>12</v>
      </c>
      <c r="C62" s="9" t="s">
        <v>107</v>
      </c>
      <c r="D62" s="9" t="s">
        <v>78</v>
      </c>
      <c r="E62" s="9" t="s">
        <v>79</v>
      </c>
      <c r="F62" s="9" t="s">
        <v>109</v>
      </c>
      <c r="G62" s="9"/>
      <c r="H62" s="10">
        <f>I62-175.6</f>
        <v>2.5</v>
      </c>
      <c r="I62" s="10">
        <f>I65</f>
        <v>178.1</v>
      </c>
    </row>
    <row r="63" spans="2:9" s="11" customFormat="1" ht="74.25" customHeight="1">
      <c r="B63" s="8" t="s">
        <v>7</v>
      </c>
      <c r="C63" s="9" t="s">
        <v>107</v>
      </c>
      <c r="D63" s="9" t="s">
        <v>78</v>
      </c>
      <c r="E63" s="9" t="s">
        <v>79</v>
      </c>
      <c r="F63" s="9" t="s">
        <v>109</v>
      </c>
      <c r="G63" s="9">
        <v>100</v>
      </c>
      <c r="H63" s="10">
        <f>I63-175.6</f>
        <v>2.5</v>
      </c>
      <c r="I63" s="10">
        <f>I65</f>
        <v>178.1</v>
      </c>
    </row>
    <row r="64" spans="2:9" s="11" customFormat="1" ht="34.5" customHeight="1">
      <c r="B64" s="8" t="s">
        <v>8</v>
      </c>
      <c r="C64" s="9" t="s">
        <v>107</v>
      </c>
      <c r="D64" s="9" t="s">
        <v>78</v>
      </c>
      <c r="E64" s="9" t="s">
        <v>79</v>
      </c>
      <c r="F64" s="9" t="s">
        <v>109</v>
      </c>
      <c r="G64" s="9">
        <v>120</v>
      </c>
      <c r="H64" s="10">
        <f>I64-175.6</f>
        <v>2.5</v>
      </c>
      <c r="I64" s="10">
        <f>I65</f>
        <v>178.1</v>
      </c>
    </row>
    <row r="65" spans="2:9" s="11" customFormat="1" ht="17.25" customHeight="1">
      <c r="B65" s="8" t="s">
        <v>9</v>
      </c>
      <c r="C65" s="9" t="s">
        <v>107</v>
      </c>
      <c r="D65" s="9" t="s">
        <v>78</v>
      </c>
      <c r="E65" s="9" t="s">
        <v>79</v>
      </c>
      <c r="F65" s="9" t="s">
        <v>109</v>
      </c>
      <c r="G65" s="9">
        <v>121</v>
      </c>
      <c r="H65" s="10">
        <f>I65-175.6</f>
        <v>2.5</v>
      </c>
      <c r="I65" s="10">
        <v>178.1</v>
      </c>
    </row>
    <row r="66" spans="2:9" s="11" customFormat="1" ht="18" customHeight="1">
      <c r="B66" s="8" t="s">
        <v>34</v>
      </c>
      <c r="C66" s="9" t="s">
        <v>107</v>
      </c>
      <c r="D66" s="9" t="s">
        <v>78</v>
      </c>
      <c r="E66" s="9" t="s">
        <v>79</v>
      </c>
      <c r="F66" s="9">
        <v>7950000</v>
      </c>
      <c r="G66" s="9"/>
      <c r="H66" s="10">
        <f>I66-273.3</f>
        <v>-128.9</v>
      </c>
      <c r="I66" s="10">
        <f>I70+I74</f>
        <v>144.4</v>
      </c>
    </row>
    <row r="67" spans="2:9" s="11" customFormat="1" ht="55.5" customHeight="1">
      <c r="B67" s="8" t="s">
        <v>35</v>
      </c>
      <c r="C67" s="9" t="s">
        <v>107</v>
      </c>
      <c r="D67" s="9" t="s">
        <v>78</v>
      </c>
      <c r="E67" s="9" t="s">
        <v>79</v>
      </c>
      <c r="F67" s="9">
        <v>7953200</v>
      </c>
      <c r="G67" s="9"/>
      <c r="H67" s="10">
        <f>I67-273.3</f>
        <v>-133.9</v>
      </c>
      <c r="I67" s="10">
        <f>I70</f>
        <v>139.4</v>
      </c>
    </row>
    <row r="68" spans="2:9" s="11" customFormat="1" ht="34.5" customHeight="1">
      <c r="B68" s="8" t="s">
        <v>13</v>
      </c>
      <c r="C68" s="9" t="s">
        <v>107</v>
      </c>
      <c r="D68" s="9" t="s">
        <v>78</v>
      </c>
      <c r="E68" s="9" t="s">
        <v>79</v>
      </c>
      <c r="F68" s="9">
        <v>7953200</v>
      </c>
      <c r="G68" s="9">
        <v>200</v>
      </c>
      <c r="H68" s="10">
        <f>I68-273.3</f>
        <v>-133.9</v>
      </c>
      <c r="I68" s="10">
        <f>I70</f>
        <v>139.4</v>
      </c>
    </row>
    <row r="69" spans="2:9" s="11" customFormat="1" ht="34.5" customHeight="1">
      <c r="B69" s="8" t="s">
        <v>14</v>
      </c>
      <c r="C69" s="9" t="s">
        <v>107</v>
      </c>
      <c r="D69" s="9" t="s">
        <v>78</v>
      </c>
      <c r="E69" s="9" t="s">
        <v>79</v>
      </c>
      <c r="F69" s="9">
        <v>7953200</v>
      </c>
      <c r="G69" s="9">
        <v>240</v>
      </c>
      <c r="H69" s="10">
        <f>I69-273.3</f>
        <v>-133.9</v>
      </c>
      <c r="I69" s="10">
        <f>I70</f>
        <v>139.4</v>
      </c>
    </row>
    <row r="70" spans="2:9" s="11" customFormat="1" ht="34.5" customHeight="1">
      <c r="B70" s="8" t="s">
        <v>16</v>
      </c>
      <c r="C70" s="9" t="s">
        <v>107</v>
      </c>
      <c r="D70" s="9" t="s">
        <v>78</v>
      </c>
      <c r="E70" s="9" t="s">
        <v>79</v>
      </c>
      <c r="F70" s="9">
        <v>7953200</v>
      </c>
      <c r="G70" s="9">
        <v>244</v>
      </c>
      <c r="H70" s="10">
        <f>I70-273.3</f>
        <v>-133.9</v>
      </c>
      <c r="I70" s="10">
        <v>139.4</v>
      </c>
    </row>
    <row r="71" spans="2:9" s="11" customFormat="1" ht="51.75" customHeight="1">
      <c r="B71" s="8" t="s">
        <v>36</v>
      </c>
      <c r="C71" s="9" t="s">
        <v>107</v>
      </c>
      <c r="D71" s="9" t="s">
        <v>78</v>
      </c>
      <c r="E71" s="9" t="s">
        <v>79</v>
      </c>
      <c r="F71" s="9">
        <v>7953700</v>
      </c>
      <c r="G71" s="9"/>
      <c r="H71" s="10">
        <f>I71-0</f>
        <v>5</v>
      </c>
      <c r="I71" s="10">
        <f>I74</f>
        <v>5</v>
      </c>
    </row>
    <row r="72" spans="2:9" s="11" customFormat="1" ht="34.5" customHeight="1">
      <c r="B72" s="8" t="s">
        <v>13</v>
      </c>
      <c r="C72" s="9" t="s">
        <v>107</v>
      </c>
      <c r="D72" s="9" t="s">
        <v>78</v>
      </c>
      <c r="E72" s="9" t="s">
        <v>79</v>
      </c>
      <c r="F72" s="9">
        <v>7953700</v>
      </c>
      <c r="G72" s="9">
        <v>200</v>
      </c>
      <c r="H72" s="10">
        <f>I72-0</f>
        <v>5</v>
      </c>
      <c r="I72" s="10">
        <f>I74</f>
        <v>5</v>
      </c>
    </row>
    <row r="73" spans="2:9" s="11" customFormat="1" ht="34.5" customHeight="1">
      <c r="B73" s="8" t="s">
        <v>14</v>
      </c>
      <c r="C73" s="9" t="s">
        <v>107</v>
      </c>
      <c r="D73" s="9" t="s">
        <v>78</v>
      </c>
      <c r="E73" s="9" t="s">
        <v>79</v>
      </c>
      <c r="F73" s="9">
        <v>7953700</v>
      </c>
      <c r="G73" s="9">
        <v>240</v>
      </c>
      <c r="H73" s="10">
        <f>I73-0</f>
        <v>5</v>
      </c>
      <c r="I73" s="10">
        <f>I74</f>
        <v>5</v>
      </c>
    </row>
    <row r="74" spans="2:9" s="11" customFormat="1" ht="34.5" customHeight="1">
      <c r="B74" s="8" t="s">
        <v>16</v>
      </c>
      <c r="C74" s="9" t="s">
        <v>107</v>
      </c>
      <c r="D74" s="9" t="s">
        <v>78</v>
      </c>
      <c r="E74" s="9" t="s">
        <v>79</v>
      </c>
      <c r="F74" s="9">
        <v>7953700</v>
      </c>
      <c r="G74" s="9">
        <v>244</v>
      </c>
      <c r="H74" s="10">
        <f>I74-0</f>
        <v>5</v>
      </c>
      <c r="I74" s="10">
        <v>5</v>
      </c>
    </row>
    <row r="75" spans="2:9" s="11" customFormat="1" ht="15.75" customHeight="1">
      <c r="B75" s="5" t="s">
        <v>37</v>
      </c>
      <c r="C75" s="9" t="s">
        <v>107</v>
      </c>
      <c r="D75" s="6" t="s">
        <v>77</v>
      </c>
      <c r="E75" s="6"/>
      <c r="F75" s="6"/>
      <c r="G75" s="6"/>
      <c r="H75" s="7">
        <f>I75-2694.7</f>
        <v>-1000</v>
      </c>
      <c r="I75" s="7">
        <f>I81+I90+I86</f>
        <v>1694.6999999999998</v>
      </c>
    </row>
    <row r="76" spans="2:9" s="11" customFormat="1" ht="15.75" customHeight="1">
      <c r="B76" s="8" t="s">
        <v>38</v>
      </c>
      <c r="C76" s="9" t="s">
        <v>107</v>
      </c>
      <c r="D76" s="9" t="s">
        <v>77</v>
      </c>
      <c r="E76" s="9" t="s">
        <v>79</v>
      </c>
      <c r="F76" s="9"/>
      <c r="G76" s="9"/>
      <c r="H76" s="10">
        <f>I76-2694.7</f>
        <v>-1000</v>
      </c>
      <c r="I76" s="10">
        <f>I81+I86+I90</f>
        <v>1694.6999999999998</v>
      </c>
    </row>
    <row r="77" spans="2:9" s="11" customFormat="1" ht="15.75" customHeight="1">
      <c r="B77" s="8" t="s">
        <v>39</v>
      </c>
      <c r="C77" s="9" t="s">
        <v>107</v>
      </c>
      <c r="D77" s="9" t="s">
        <v>77</v>
      </c>
      <c r="E77" s="9" t="s">
        <v>79</v>
      </c>
      <c r="F77" s="9">
        <v>5220000</v>
      </c>
      <c r="G77" s="9"/>
      <c r="H77" s="10">
        <f>I77-2477.6</f>
        <v>-1162.8</v>
      </c>
      <c r="I77" s="10">
        <f>I81</f>
        <v>1314.8</v>
      </c>
    </row>
    <row r="78" spans="2:9" s="11" customFormat="1" ht="52.5" customHeight="1">
      <c r="B78" s="8" t="s">
        <v>40</v>
      </c>
      <c r="C78" s="9" t="s">
        <v>107</v>
      </c>
      <c r="D78" s="9" t="s">
        <v>77</v>
      </c>
      <c r="E78" s="9" t="s">
        <v>79</v>
      </c>
      <c r="F78" s="9">
        <v>5222700</v>
      </c>
      <c r="G78" s="9"/>
      <c r="H78" s="10">
        <f>I78-2477.6</f>
        <v>-1162.8</v>
      </c>
      <c r="I78" s="10">
        <f>I81</f>
        <v>1314.8</v>
      </c>
    </row>
    <row r="79" spans="2:9" s="11" customFormat="1" ht="33.75" customHeight="1">
      <c r="B79" s="8" t="s">
        <v>13</v>
      </c>
      <c r="C79" s="9" t="s">
        <v>107</v>
      </c>
      <c r="D79" s="9" t="s">
        <v>77</v>
      </c>
      <c r="E79" s="9" t="s">
        <v>79</v>
      </c>
      <c r="F79" s="9">
        <v>5222700</v>
      </c>
      <c r="G79" s="9">
        <v>200</v>
      </c>
      <c r="H79" s="10">
        <f>I79-2477.6</f>
        <v>-1162.8</v>
      </c>
      <c r="I79" s="10">
        <f>I81</f>
        <v>1314.8</v>
      </c>
    </row>
    <row r="80" spans="2:9" s="11" customFormat="1" ht="33.75" customHeight="1">
      <c r="B80" s="8" t="s">
        <v>14</v>
      </c>
      <c r="C80" s="9" t="s">
        <v>107</v>
      </c>
      <c r="D80" s="9" t="s">
        <v>77</v>
      </c>
      <c r="E80" s="9" t="s">
        <v>79</v>
      </c>
      <c r="F80" s="9">
        <v>5222700</v>
      </c>
      <c r="G80" s="9">
        <v>240</v>
      </c>
      <c r="H80" s="10">
        <f>I80-2477.6</f>
        <v>-1162.8</v>
      </c>
      <c r="I80" s="10">
        <f>I81</f>
        <v>1314.8</v>
      </c>
    </row>
    <row r="81" spans="2:9" s="11" customFormat="1" ht="33.75" customHeight="1">
      <c r="B81" s="8" t="s">
        <v>16</v>
      </c>
      <c r="C81" s="9" t="s">
        <v>107</v>
      </c>
      <c r="D81" s="9" t="s">
        <v>77</v>
      </c>
      <c r="E81" s="9" t="s">
        <v>79</v>
      </c>
      <c r="F81" s="9">
        <v>5222700</v>
      </c>
      <c r="G81" s="9">
        <v>244</v>
      </c>
      <c r="H81" s="10">
        <f>I81-2477.6</f>
        <v>-1162.8</v>
      </c>
      <c r="I81" s="10">
        <v>1314.8</v>
      </c>
    </row>
    <row r="82" spans="2:9" s="11" customFormat="1" ht="18.75">
      <c r="B82" s="8" t="s">
        <v>34</v>
      </c>
      <c r="C82" s="9" t="s">
        <v>107</v>
      </c>
      <c r="D82" s="9" t="s">
        <v>77</v>
      </c>
      <c r="E82" s="9" t="s">
        <v>79</v>
      </c>
      <c r="F82" s="9">
        <v>7950000</v>
      </c>
      <c r="G82" s="9"/>
      <c r="H82" s="10">
        <f>I82-217.1</f>
        <v>-54.29999999999998</v>
      </c>
      <c r="I82" s="10">
        <f>I90</f>
        <v>162.8</v>
      </c>
    </row>
    <row r="83" spans="2:9" s="11" customFormat="1" ht="56.25">
      <c r="B83" s="8" t="s">
        <v>365</v>
      </c>
      <c r="C83" s="9" t="s">
        <v>107</v>
      </c>
      <c r="D83" s="9" t="s">
        <v>77</v>
      </c>
      <c r="E83" s="9" t="s">
        <v>79</v>
      </c>
      <c r="F83" s="9" t="s">
        <v>362</v>
      </c>
      <c r="G83" s="9"/>
      <c r="H83" s="10">
        <f>I83-0</f>
        <v>217.1</v>
      </c>
      <c r="I83" s="10">
        <v>217.1</v>
      </c>
    </row>
    <row r="84" spans="2:9" s="11" customFormat="1" ht="37.5">
      <c r="B84" s="8" t="s">
        <v>13</v>
      </c>
      <c r="C84" s="9" t="s">
        <v>107</v>
      </c>
      <c r="D84" s="9" t="s">
        <v>77</v>
      </c>
      <c r="E84" s="9" t="s">
        <v>79</v>
      </c>
      <c r="F84" s="9" t="s">
        <v>362</v>
      </c>
      <c r="G84" s="9" t="s">
        <v>363</v>
      </c>
      <c r="H84" s="10">
        <f>I84-0</f>
        <v>217.1</v>
      </c>
      <c r="I84" s="10">
        <v>217.1</v>
      </c>
    </row>
    <row r="85" spans="2:9" s="11" customFormat="1" ht="37.5">
      <c r="B85" s="8" t="s">
        <v>14</v>
      </c>
      <c r="C85" s="9" t="s">
        <v>107</v>
      </c>
      <c r="D85" s="9" t="s">
        <v>77</v>
      </c>
      <c r="E85" s="9" t="s">
        <v>79</v>
      </c>
      <c r="F85" s="9" t="s">
        <v>362</v>
      </c>
      <c r="G85" s="9" t="s">
        <v>364</v>
      </c>
      <c r="H85" s="10">
        <f>I85-0</f>
        <v>217.1</v>
      </c>
      <c r="I85" s="10">
        <v>217.1</v>
      </c>
    </row>
    <row r="86" spans="2:9" s="11" customFormat="1" ht="37.5">
      <c r="B86" s="8" t="s">
        <v>16</v>
      </c>
      <c r="C86" s="9" t="s">
        <v>107</v>
      </c>
      <c r="D86" s="9" t="s">
        <v>77</v>
      </c>
      <c r="E86" s="9" t="s">
        <v>79</v>
      </c>
      <c r="F86" s="9">
        <v>7951100</v>
      </c>
      <c r="G86" s="9">
        <v>244</v>
      </c>
      <c r="H86" s="10">
        <f>I86-0</f>
        <v>217.1</v>
      </c>
      <c r="I86" s="10">
        <v>217.1</v>
      </c>
    </row>
    <row r="87" spans="2:9" s="11" customFormat="1" ht="54.75" customHeight="1">
      <c r="B87" s="8" t="s">
        <v>41</v>
      </c>
      <c r="C87" s="9" t="s">
        <v>107</v>
      </c>
      <c r="D87" s="9" t="s">
        <v>77</v>
      </c>
      <c r="E87" s="9" t="s">
        <v>79</v>
      </c>
      <c r="F87" s="9">
        <v>7952700</v>
      </c>
      <c r="G87" s="9"/>
      <c r="H87" s="10">
        <f>I87-217.1</f>
        <v>-54.29999999999998</v>
      </c>
      <c r="I87" s="10">
        <f>I90</f>
        <v>162.8</v>
      </c>
    </row>
    <row r="88" spans="2:9" s="11" customFormat="1" ht="32.25" customHeight="1">
      <c r="B88" s="8" t="s">
        <v>13</v>
      </c>
      <c r="C88" s="9" t="s">
        <v>107</v>
      </c>
      <c r="D88" s="9" t="s">
        <v>77</v>
      </c>
      <c r="E88" s="9" t="s">
        <v>79</v>
      </c>
      <c r="F88" s="9">
        <v>7952700</v>
      </c>
      <c r="G88" s="9">
        <v>200</v>
      </c>
      <c r="H88" s="10">
        <f>I88-217.1</f>
        <v>-54.29999999999998</v>
      </c>
      <c r="I88" s="10">
        <f>I90</f>
        <v>162.8</v>
      </c>
    </row>
    <row r="89" spans="2:9" s="11" customFormat="1" ht="32.25" customHeight="1">
      <c r="B89" s="8" t="s">
        <v>14</v>
      </c>
      <c r="C89" s="9" t="s">
        <v>107</v>
      </c>
      <c r="D89" s="9" t="s">
        <v>77</v>
      </c>
      <c r="E89" s="9" t="s">
        <v>79</v>
      </c>
      <c r="F89" s="9">
        <v>7952700</v>
      </c>
      <c r="G89" s="9">
        <v>240</v>
      </c>
      <c r="H89" s="10">
        <f>I89-217.1</f>
        <v>-54.29999999999998</v>
      </c>
      <c r="I89" s="10">
        <f>I90</f>
        <v>162.8</v>
      </c>
    </row>
    <row r="90" spans="2:9" s="11" customFormat="1" ht="32.25" customHeight="1">
      <c r="B90" s="8" t="s">
        <v>16</v>
      </c>
      <c r="C90" s="9" t="s">
        <v>107</v>
      </c>
      <c r="D90" s="9" t="s">
        <v>77</v>
      </c>
      <c r="E90" s="9" t="s">
        <v>79</v>
      </c>
      <c r="F90" s="9">
        <v>7952700</v>
      </c>
      <c r="G90" s="9">
        <v>244</v>
      </c>
      <c r="H90" s="10">
        <f>I90-217.1</f>
        <v>-54.29999999999998</v>
      </c>
      <c r="I90" s="10">
        <v>162.8</v>
      </c>
    </row>
    <row r="91" spans="2:9" s="11" customFormat="1" ht="16.5" customHeight="1">
      <c r="B91" s="5" t="s">
        <v>42</v>
      </c>
      <c r="C91" s="9" t="s">
        <v>107</v>
      </c>
      <c r="D91" s="6" t="s">
        <v>80</v>
      </c>
      <c r="E91" s="6"/>
      <c r="F91" s="6"/>
      <c r="G91" s="6"/>
      <c r="H91" s="7">
        <f>I91-19499.7</f>
        <v>-876.5000000000036</v>
      </c>
      <c r="I91" s="7">
        <f>I92+I99+I104</f>
        <v>18623.199999999997</v>
      </c>
    </row>
    <row r="92" spans="2:9" s="11" customFormat="1" ht="16.5" customHeight="1">
      <c r="B92" s="8" t="s">
        <v>43</v>
      </c>
      <c r="C92" s="9" t="s">
        <v>107</v>
      </c>
      <c r="D92" s="9" t="s">
        <v>80</v>
      </c>
      <c r="E92" s="9" t="s">
        <v>73</v>
      </c>
      <c r="F92" s="9"/>
      <c r="G92" s="9"/>
      <c r="H92" s="10">
        <f aca="true" t="shared" si="3" ref="H92:H98">I92-15451.2</f>
        <v>-1463.800000000001</v>
      </c>
      <c r="I92" s="10">
        <f>I98</f>
        <v>13987.4</v>
      </c>
    </row>
    <row r="93" spans="2:9" s="11" customFormat="1" ht="16.5" customHeight="1">
      <c r="B93" s="8" t="s">
        <v>39</v>
      </c>
      <c r="C93" s="9" t="s">
        <v>107</v>
      </c>
      <c r="D93" s="9" t="s">
        <v>80</v>
      </c>
      <c r="E93" s="9" t="s">
        <v>73</v>
      </c>
      <c r="F93" s="9">
        <v>5220000</v>
      </c>
      <c r="G93" s="9"/>
      <c r="H93" s="10">
        <f t="shared" si="3"/>
        <v>-1463.800000000001</v>
      </c>
      <c r="I93" s="10">
        <f>I98</f>
        <v>13987.4</v>
      </c>
    </row>
    <row r="94" spans="2:9" s="11" customFormat="1" ht="33.75" customHeight="1">
      <c r="B94" s="8" t="s">
        <v>44</v>
      </c>
      <c r="C94" s="9" t="s">
        <v>107</v>
      </c>
      <c r="D94" s="9" t="s">
        <v>80</v>
      </c>
      <c r="E94" s="9" t="s">
        <v>73</v>
      </c>
      <c r="F94" s="9">
        <v>5221000</v>
      </c>
      <c r="G94" s="9"/>
      <c r="H94" s="10">
        <f t="shared" si="3"/>
        <v>-1463.800000000001</v>
      </c>
      <c r="I94" s="10">
        <f>I98</f>
        <v>13987.4</v>
      </c>
    </row>
    <row r="95" spans="2:9" s="11" customFormat="1" ht="93.75" customHeight="1">
      <c r="B95" s="39" t="s">
        <v>45</v>
      </c>
      <c r="C95" s="9" t="s">
        <v>107</v>
      </c>
      <c r="D95" s="9" t="s">
        <v>80</v>
      </c>
      <c r="E95" s="9" t="s">
        <v>73</v>
      </c>
      <c r="F95" s="9">
        <v>5221006</v>
      </c>
      <c r="G95" s="9"/>
      <c r="H95" s="10">
        <f t="shared" si="3"/>
        <v>-1463.800000000001</v>
      </c>
      <c r="I95" s="10">
        <f>I98</f>
        <v>13987.4</v>
      </c>
    </row>
    <row r="96" spans="2:9" s="11" customFormat="1" ht="32.25" customHeight="1">
      <c r="B96" s="8" t="s">
        <v>13</v>
      </c>
      <c r="C96" s="9" t="s">
        <v>107</v>
      </c>
      <c r="D96" s="9" t="s">
        <v>80</v>
      </c>
      <c r="E96" s="9" t="s">
        <v>73</v>
      </c>
      <c r="F96" s="9">
        <v>5221006</v>
      </c>
      <c r="G96" s="9">
        <v>200</v>
      </c>
      <c r="H96" s="10">
        <f t="shared" si="3"/>
        <v>-1463.800000000001</v>
      </c>
      <c r="I96" s="10">
        <f>I98</f>
        <v>13987.4</v>
      </c>
    </row>
    <row r="97" spans="2:9" s="11" customFormat="1" ht="32.25" customHeight="1">
      <c r="B97" s="8" t="s">
        <v>14</v>
      </c>
      <c r="C97" s="9" t="s">
        <v>107</v>
      </c>
      <c r="D97" s="9" t="s">
        <v>80</v>
      </c>
      <c r="E97" s="9" t="s">
        <v>73</v>
      </c>
      <c r="F97" s="9">
        <v>5221006</v>
      </c>
      <c r="G97" s="9">
        <v>240</v>
      </c>
      <c r="H97" s="10">
        <f t="shared" si="3"/>
        <v>-1463.800000000001</v>
      </c>
      <c r="I97" s="10">
        <f>I98</f>
        <v>13987.4</v>
      </c>
    </row>
    <row r="98" spans="2:9" s="11" customFormat="1" ht="32.25" customHeight="1">
      <c r="B98" s="8" t="s">
        <v>16</v>
      </c>
      <c r="C98" s="9" t="s">
        <v>107</v>
      </c>
      <c r="D98" s="9" t="s">
        <v>80</v>
      </c>
      <c r="E98" s="9" t="s">
        <v>73</v>
      </c>
      <c r="F98" s="9">
        <v>5221006</v>
      </c>
      <c r="G98" s="9">
        <v>244</v>
      </c>
      <c r="H98" s="10">
        <f t="shared" si="3"/>
        <v>-1463.800000000001</v>
      </c>
      <c r="I98" s="10">
        <v>13987.4</v>
      </c>
    </row>
    <row r="99" spans="2:9" s="11" customFormat="1" ht="18.75">
      <c r="B99" s="8" t="s">
        <v>46</v>
      </c>
      <c r="C99" s="9" t="s">
        <v>107</v>
      </c>
      <c r="D99" s="9" t="s">
        <v>80</v>
      </c>
      <c r="E99" s="9" t="s">
        <v>74</v>
      </c>
      <c r="F99" s="9"/>
      <c r="G99" s="9"/>
      <c r="H99" s="10">
        <f>I99-454.4</f>
        <v>0</v>
      </c>
      <c r="I99" s="10">
        <f>I103</f>
        <v>454.4</v>
      </c>
    </row>
    <row r="100" spans="2:9" s="11" customFormat="1" ht="56.25" customHeight="1">
      <c r="B100" s="8" t="s">
        <v>47</v>
      </c>
      <c r="C100" s="9" t="s">
        <v>107</v>
      </c>
      <c r="D100" s="9" t="s">
        <v>80</v>
      </c>
      <c r="E100" s="9" t="s">
        <v>74</v>
      </c>
      <c r="F100" s="9">
        <v>7951500</v>
      </c>
      <c r="G100" s="9"/>
      <c r="H100" s="10">
        <f>I100-454.4</f>
        <v>0</v>
      </c>
      <c r="I100" s="10">
        <f>I103</f>
        <v>454.4</v>
      </c>
    </row>
    <row r="101" spans="2:9" s="11" customFormat="1" ht="36" customHeight="1">
      <c r="B101" s="8" t="s">
        <v>13</v>
      </c>
      <c r="C101" s="9" t="s">
        <v>107</v>
      </c>
      <c r="D101" s="9" t="s">
        <v>80</v>
      </c>
      <c r="E101" s="9" t="s">
        <v>74</v>
      </c>
      <c r="F101" s="9">
        <v>7951500</v>
      </c>
      <c r="G101" s="9">
        <v>200</v>
      </c>
      <c r="H101" s="10">
        <f>I101-454.4</f>
        <v>0</v>
      </c>
      <c r="I101" s="10">
        <f>I103</f>
        <v>454.4</v>
      </c>
    </row>
    <row r="102" spans="2:9" s="11" customFormat="1" ht="36" customHeight="1">
      <c r="B102" s="8" t="s">
        <v>14</v>
      </c>
      <c r="C102" s="9" t="s">
        <v>107</v>
      </c>
      <c r="D102" s="9" t="s">
        <v>80</v>
      </c>
      <c r="E102" s="9" t="s">
        <v>74</v>
      </c>
      <c r="F102" s="9">
        <v>7951500</v>
      </c>
      <c r="G102" s="9">
        <v>240</v>
      </c>
      <c r="H102" s="10">
        <f>I102-454.4</f>
        <v>0</v>
      </c>
      <c r="I102" s="10">
        <f>I103</f>
        <v>454.4</v>
      </c>
    </row>
    <row r="103" spans="2:9" s="11" customFormat="1" ht="36" customHeight="1">
      <c r="B103" s="8" t="s">
        <v>16</v>
      </c>
      <c r="C103" s="9" t="s">
        <v>107</v>
      </c>
      <c r="D103" s="9" t="s">
        <v>80</v>
      </c>
      <c r="E103" s="9" t="s">
        <v>74</v>
      </c>
      <c r="F103" s="9">
        <v>7951500</v>
      </c>
      <c r="G103" s="9">
        <v>244</v>
      </c>
      <c r="H103" s="10">
        <f>I103-454.4</f>
        <v>0</v>
      </c>
      <c r="I103" s="10">
        <v>454.4</v>
      </c>
    </row>
    <row r="104" spans="2:9" s="11" customFormat="1" ht="16.5" customHeight="1">
      <c r="B104" s="8" t="s">
        <v>48</v>
      </c>
      <c r="C104" s="9" t="s">
        <v>107</v>
      </c>
      <c r="D104" s="9" t="s">
        <v>80</v>
      </c>
      <c r="E104" s="9" t="s">
        <v>78</v>
      </c>
      <c r="F104" s="9"/>
      <c r="G104" s="9"/>
      <c r="H104" s="10">
        <f aca="true" t="shared" si="4" ref="H104:H109">I104-3594.1</f>
        <v>587.2999999999997</v>
      </c>
      <c r="I104" s="10">
        <f>I109</f>
        <v>4181.4</v>
      </c>
    </row>
    <row r="105" spans="2:9" s="11" customFormat="1" ht="16.5" customHeight="1">
      <c r="B105" s="8" t="s">
        <v>34</v>
      </c>
      <c r="C105" s="9" t="s">
        <v>107</v>
      </c>
      <c r="D105" s="9" t="s">
        <v>80</v>
      </c>
      <c r="E105" s="9" t="s">
        <v>78</v>
      </c>
      <c r="F105" s="9">
        <v>7950000</v>
      </c>
      <c r="G105" s="9"/>
      <c r="H105" s="10">
        <f t="shared" si="4"/>
        <v>587.2999999999997</v>
      </c>
      <c r="I105" s="10">
        <f>I109</f>
        <v>4181.4</v>
      </c>
    </row>
    <row r="106" spans="2:9" s="11" customFormat="1" ht="34.5" customHeight="1">
      <c r="B106" s="8" t="s">
        <v>49</v>
      </c>
      <c r="C106" s="9" t="s">
        <v>107</v>
      </c>
      <c r="D106" s="9" t="s">
        <v>80</v>
      </c>
      <c r="E106" s="9" t="s">
        <v>78</v>
      </c>
      <c r="F106" s="9">
        <v>7956000</v>
      </c>
      <c r="G106" s="9"/>
      <c r="H106" s="10">
        <f t="shared" si="4"/>
        <v>587.2999999999997</v>
      </c>
      <c r="I106" s="10">
        <f>I109</f>
        <v>4181.4</v>
      </c>
    </row>
    <row r="107" spans="2:9" s="11" customFormat="1" ht="34.5" customHeight="1">
      <c r="B107" s="8" t="s">
        <v>13</v>
      </c>
      <c r="C107" s="9" t="s">
        <v>107</v>
      </c>
      <c r="D107" s="9" t="s">
        <v>80</v>
      </c>
      <c r="E107" s="9" t="s">
        <v>78</v>
      </c>
      <c r="F107" s="9">
        <v>7956000</v>
      </c>
      <c r="G107" s="9">
        <v>200</v>
      </c>
      <c r="H107" s="10">
        <f t="shared" si="4"/>
        <v>587.2999999999997</v>
      </c>
      <c r="I107" s="10">
        <f>I109</f>
        <v>4181.4</v>
      </c>
    </row>
    <row r="108" spans="2:9" s="11" customFormat="1" ht="34.5" customHeight="1">
      <c r="B108" s="8" t="s">
        <v>14</v>
      </c>
      <c r="C108" s="9" t="s">
        <v>107</v>
      </c>
      <c r="D108" s="9" t="s">
        <v>80</v>
      </c>
      <c r="E108" s="9" t="s">
        <v>78</v>
      </c>
      <c r="F108" s="9">
        <v>7956000</v>
      </c>
      <c r="G108" s="9">
        <v>240</v>
      </c>
      <c r="H108" s="10">
        <f t="shared" si="4"/>
        <v>587.2999999999997</v>
      </c>
      <c r="I108" s="10">
        <f>I109</f>
        <v>4181.4</v>
      </c>
    </row>
    <row r="109" spans="2:9" s="11" customFormat="1" ht="34.5" customHeight="1">
      <c r="B109" s="8" t="s">
        <v>16</v>
      </c>
      <c r="C109" s="9" t="s">
        <v>107</v>
      </c>
      <c r="D109" s="9" t="s">
        <v>80</v>
      </c>
      <c r="E109" s="9" t="s">
        <v>78</v>
      </c>
      <c r="F109" s="9">
        <v>7956000</v>
      </c>
      <c r="G109" s="9">
        <v>244</v>
      </c>
      <c r="H109" s="10">
        <f t="shared" si="4"/>
        <v>587.2999999999997</v>
      </c>
      <c r="I109" s="10">
        <v>4181.4</v>
      </c>
    </row>
    <row r="110" spans="2:9" s="11" customFormat="1" ht="15" customHeight="1">
      <c r="B110" s="5" t="s">
        <v>50</v>
      </c>
      <c r="C110" s="9" t="s">
        <v>107</v>
      </c>
      <c r="D110" s="6" t="s">
        <v>81</v>
      </c>
      <c r="E110" s="6"/>
      <c r="F110" s="6"/>
      <c r="G110" s="6"/>
      <c r="H110" s="7">
        <f aca="true" t="shared" si="5" ref="H110:H117">I110-90</f>
        <v>-21.700000000000003</v>
      </c>
      <c r="I110" s="7">
        <f>I117</f>
        <v>68.3</v>
      </c>
    </row>
    <row r="111" spans="2:9" s="11" customFormat="1" ht="15" customHeight="1">
      <c r="B111" s="8" t="s">
        <v>51</v>
      </c>
      <c r="C111" s="9" t="s">
        <v>107</v>
      </c>
      <c r="D111" s="9" t="s">
        <v>81</v>
      </c>
      <c r="E111" s="9" t="s">
        <v>80</v>
      </c>
      <c r="F111" s="9"/>
      <c r="G111" s="9"/>
      <c r="H111" s="10">
        <f t="shared" si="5"/>
        <v>-21.700000000000003</v>
      </c>
      <c r="I111" s="10">
        <f>I117</f>
        <v>68.3</v>
      </c>
    </row>
    <row r="112" spans="2:9" s="11" customFormat="1" ht="15" customHeight="1">
      <c r="B112" s="8" t="s">
        <v>34</v>
      </c>
      <c r="C112" s="9" t="s">
        <v>107</v>
      </c>
      <c r="D112" s="9" t="s">
        <v>81</v>
      </c>
      <c r="E112" s="9" t="s">
        <v>80</v>
      </c>
      <c r="F112" s="9">
        <v>7950000</v>
      </c>
      <c r="G112" s="9"/>
      <c r="H112" s="10">
        <f t="shared" si="5"/>
        <v>-21.700000000000003</v>
      </c>
      <c r="I112" s="10">
        <f>I117</f>
        <v>68.3</v>
      </c>
    </row>
    <row r="113" spans="2:9" s="11" customFormat="1" ht="53.25" customHeight="1">
      <c r="B113" s="8" t="s">
        <v>52</v>
      </c>
      <c r="C113" s="9" t="s">
        <v>107</v>
      </c>
      <c r="D113" s="9" t="s">
        <v>81</v>
      </c>
      <c r="E113" s="9" t="s">
        <v>80</v>
      </c>
      <c r="F113" s="9">
        <v>7951400</v>
      </c>
      <c r="G113" s="9"/>
      <c r="H113" s="10">
        <f t="shared" si="5"/>
        <v>-21.700000000000003</v>
      </c>
      <c r="I113" s="10">
        <f>I117</f>
        <v>68.3</v>
      </c>
    </row>
    <row r="114" spans="2:9" s="11" customFormat="1" ht="33" customHeight="1">
      <c r="B114" s="8" t="s">
        <v>53</v>
      </c>
      <c r="C114" s="9" t="s">
        <v>107</v>
      </c>
      <c r="D114" s="9" t="s">
        <v>81</v>
      </c>
      <c r="E114" s="9" t="s">
        <v>80</v>
      </c>
      <c r="F114" s="9">
        <v>7951401</v>
      </c>
      <c r="G114" s="9"/>
      <c r="H114" s="10">
        <f t="shared" si="5"/>
        <v>-21.700000000000003</v>
      </c>
      <c r="I114" s="10">
        <f>I117</f>
        <v>68.3</v>
      </c>
    </row>
    <row r="115" spans="2:9" s="11" customFormat="1" ht="33" customHeight="1">
      <c r="B115" s="8" t="s">
        <v>13</v>
      </c>
      <c r="C115" s="9" t="s">
        <v>107</v>
      </c>
      <c r="D115" s="9" t="s">
        <v>81</v>
      </c>
      <c r="E115" s="9" t="s">
        <v>80</v>
      </c>
      <c r="F115" s="9">
        <v>7951401</v>
      </c>
      <c r="G115" s="9">
        <v>200</v>
      </c>
      <c r="H115" s="10">
        <f t="shared" si="5"/>
        <v>-21.700000000000003</v>
      </c>
      <c r="I115" s="10">
        <f>I117</f>
        <v>68.3</v>
      </c>
    </row>
    <row r="116" spans="2:9" s="11" customFormat="1" ht="33" customHeight="1">
      <c r="B116" s="8" t="s">
        <v>14</v>
      </c>
      <c r="C116" s="9" t="s">
        <v>107</v>
      </c>
      <c r="D116" s="9" t="s">
        <v>81</v>
      </c>
      <c r="E116" s="9" t="s">
        <v>80</v>
      </c>
      <c r="F116" s="9">
        <v>7951401</v>
      </c>
      <c r="G116" s="9">
        <v>240</v>
      </c>
      <c r="H116" s="10">
        <f t="shared" si="5"/>
        <v>-21.700000000000003</v>
      </c>
      <c r="I116" s="10">
        <f>I117</f>
        <v>68.3</v>
      </c>
    </row>
    <row r="117" spans="2:9" s="11" customFormat="1" ht="33" customHeight="1">
      <c r="B117" s="8" t="s">
        <v>16</v>
      </c>
      <c r="C117" s="9" t="s">
        <v>107</v>
      </c>
      <c r="D117" s="9" t="s">
        <v>81</v>
      </c>
      <c r="E117" s="9" t="s">
        <v>80</v>
      </c>
      <c r="F117" s="9">
        <v>7951401</v>
      </c>
      <c r="G117" s="9">
        <v>244</v>
      </c>
      <c r="H117" s="10">
        <f t="shared" si="5"/>
        <v>-21.700000000000003</v>
      </c>
      <c r="I117" s="10">
        <v>68.3</v>
      </c>
    </row>
    <row r="118" spans="2:9" s="11" customFormat="1" ht="15.75" customHeight="1">
      <c r="B118" s="5" t="s">
        <v>54</v>
      </c>
      <c r="C118" s="9" t="s">
        <v>107</v>
      </c>
      <c r="D118" s="6" t="s">
        <v>82</v>
      </c>
      <c r="E118" s="6"/>
      <c r="F118" s="6"/>
      <c r="G118" s="6"/>
      <c r="H118" s="7">
        <f aca="true" t="shared" si="6" ref="H118:H124">I118-3145.4</f>
        <v>1140.9999999999995</v>
      </c>
      <c r="I118" s="7">
        <f>I124</f>
        <v>4286.4</v>
      </c>
    </row>
    <row r="119" spans="2:9" s="11" customFormat="1" ht="15.75" customHeight="1">
      <c r="B119" s="8" t="s">
        <v>55</v>
      </c>
      <c r="C119" s="9" t="s">
        <v>107</v>
      </c>
      <c r="D119" s="9" t="s">
        <v>82</v>
      </c>
      <c r="E119" s="9" t="s">
        <v>73</v>
      </c>
      <c r="F119" s="9"/>
      <c r="G119" s="9"/>
      <c r="H119" s="10">
        <f t="shared" si="6"/>
        <v>1140.9999999999995</v>
      </c>
      <c r="I119" s="10">
        <f>I124</f>
        <v>4286.4</v>
      </c>
    </row>
    <row r="120" spans="2:9" s="11" customFormat="1" ht="15.75" customHeight="1">
      <c r="B120" s="8" t="s">
        <v>34</v>
      </c>
      <c r="C120" s="9" t="s">
        <v>107</v>
      </c>
      <c r="D120" s="9" t="s">
        <v>82</v>
      </c>
      <c r="E120" s="9" t="s">
        <v>73</v>
      </c>
      <c r="F120" s="9">
        <v>7950000</v>
      </c>
      <c r="G120" s="9"/>
      <c r="H120" s="10">
        <f t="shared" si="6"/>
        <v>1140.9999999999995</v>
      </c>
      <c r="I120" s="10">
        <f>I124</f>
        <v>4286.4</v>
      </c>
    </row>
    <row r="121" spans="2:9" s="11" customFormat="1" ht="37.5">
      <c r="B121" s="8" t="s">
        <v>56</v>
      </c>
      <c r="C121" s="9" t="s">
        <v>107</v>
      </c>
      <c r="D121" s="9" t="s">
        <v>82</v>
      </c>
      <c r="E121" s="9" t="s">
        <v>73</v>
      </c>
      <c r="F121" s="9">
        <v>7950900</v>
      </c>
      <c r="G121" s="9"/>
      <c r="H121" s="10">
        <f t="shared" si="6"/>
        <v>1140.9999999999995</v>
      </c>
      <c r="I121" s="10">
        <f>I124</f>
        <v>4286.4</v>
      </c>
    </row>
    <row r="122" spans="2:9" s="11" customFormat="1" ht="54" customHeight="1">
      <c r="B122" s="8" t="s">
        <v>87</v>
      </c>
      <c r="C122" s="9" t="s">
        <v>107</v>
      </c>
      <c r="D122" s="9" t="s">
        <v>82</v>
      </c>
      <c r="E122" s="9" t="s">
        <v>73</v>
      </c>
      <c r="F122" s="9">
        <v>7950900</v>
      </c>
      <c r="G122" s="9">
        <v>600</v>
      </c>
      <c r="H122" s="10">
        <f t="shared" si="6"/>
        <v>1140.9999999999995</v>
      </c>
      <c r="I122" s="10">
        <f>I124</f>
        <v>4286.4</v>
      </c>
    </row>
    <row r="123" spans="2:9" s="11" customFormat="1" ht="15" customHeight="1">
      <c r="B123" s="8" t="s">
        <v>88</v>
      </c>
      <c r="C123" s="9" t="s">
        <v>107</v>
      </c>
      <c r="D123" s="9" t="s">
        <v>82</v>
      </c>
      <c r="E123" s="9" t="s">
        <v>73</v>
      </c>
      <c r="F123" s="9">
        <v>7950900</v>
      </c>
      <c r="G123" s="9">
        <v>610</v>
      </c>
      <c r="H123" s="10">
        <f t="shared" si="6"/>
        <v>1140.9999999999995</v>
      </c>
      <c r="I123" s="10">
        <f>I124</f>
        <v>4286.4</v>
      </c>
    </row>
    <row r="124" spans="2:9" s="11" customFormat="1" ht="56.25" customHeight="1">
      <c r="B124" s="8" t="s">
        <v>89</v>
      </c>
      <c r="C124" s="9" t="s">
        <v>107</v>
      </c>
      <c r="D124" s="9" t="s">
        <v>82</v>
      </c>
      <c r="E124" s="9" t="s">
        <v>73</v>
      </c>
      <c r="F124" s="9">
        <v>7950900</v>
      </c>
      <c r="G124" s="9">
        <v>611</v>
      </c>
      <c r="H124" s="10">
        <f t="shared" si="6"/>
        <v>1140.9999999999995</v>
      </c>
      <c r="I124" s="10">
        <v>4286.4</v>
      </c>
    </row>
    <row r="125" spans="2:9" s="11" customFormat="1" ht="15" customHeight="1">
      <c r="B125" s="5" t="s">
        <v>57</v>
      </c>
      <c r="C125" s="9" t="s">
        <v>107</v>
      </c>
      <c r="D125" s="6">
        <v>10</v>
      </c>
      <c r="E125" s="6"/>
      <c r="F125" s="6"/>
      <c r="G125" s="6"/>
      <c r="H125" s="7">
        <f>I125-71.2</f>
        <v>7.5</v>
      </c>
      <c r="I125" s="7">
        <f>I132</f>
        <v>78.7</v>
      </c>
    </row>
    <row r="126" spans="2:9" s="11" customFormat="1" ht="15" customHeight="1">
      <c r="B126" s="8" t="s">
        <v>58</v>
      </c>
      <c r="C126" s="9" t="s">
        <v>107</v>
      </c>
      <c r="D126" s="9">
        <v>10</v>
      </c>
      <c r="E126" s="9" t="s">
        <v>73</v>
      </c>
      <c r="F126" s="9"/>
      <c r="G126" s="9"/>
      <c r="H126" s="10">
        <f>I126-71.2</f>
        <v>7.5</v>
      </c>
      <c r="I126" s="10">
        <f>I132</f>
        <v>78.7</v>
      </c>
    </row>
    <row r="127" spans="2:9" s="11" customFormat="1" ht="15" customHeight="1">
      <c r="B127" s="8" t="s">
        <v>34</v>
      </c>
      <c r="C127" s="9" t="s">
        <v>107</v>
      </c>
      <c r="D127" s="9">
        <v>10</v>
      </c>
      <c r="E127" s="9" t="s">
        <v>73</v>
      </c>
      <c r="F127" s="9">
        <v>7950000</v>
      </c>
      <c r="G127" s="9"/>
      <c r="H127" s="10">
        <f aca="true" t="shared" si="7" ref="H127:H132">I127-71.2</f>
        <v>7.5</v>
      </c>
      <c r="I127" s="10">
        <f>I132</f>
        <v>78.7</v>
      </c>
    </row>
    <row r="128" spans="2:9" s="11" customFormat="1" ht="56.25">
      <c r="B128" s="8" t="s">
        <v>59</v>
      </c>
      <c r="C128" s="9" t="s">
        <v>107</v>
      </c>
      <c r="D128" s="9">
        <v>10</v>
      </c>
      <c r="E128" s="9" t="s">
        <v>73</v>
      </c>
      <c r="F128" s="9">
        <v>7950800</v>
      </c>
      <c r="G128" s="9"/>
      <c r="H128" s="10">
        <f t="shared" si="7"/>
        <v>7.5</v>
      </c>
      <c r="I128" s="10">
        <f>I132</f>
        <v>78.7</v>
      </c>
    </row>
    <row r="129" spans="2:9" s="11" customFormat="1" ht="15.75" customHeight="1">
      <c r="B129" s="8" t="s">
        <v>60</v>
      </c>
      <c r="C129" s="9" t="s">
        <v>107</v>
      </c>
      <c r="D129" s="9">
        <v>10</v>
      </c>
      <c r="E129" s="9" t="s">
        <v>73</v>
      </c>
      <c r="F129" s="9">
        <v>7950801</v>
      </c>
      <c r="G129" s="9"/>
      <c r="H129" s="10">
        <f t="shared" si="7"/>
        <v>7.5</v>
      </c>
      <c r="I129" s="10">
        <f>I132</f>
        <v>78.7</v>
      </c>
    </row>
    <row r="130" spans="2:9" s="11" customFormat="1" ht="15.75" customHeight="1">
      <c r="B130" s="8" t="s">
        <v>61</v>
      </c>
      <c r="C130" s="9" t="s">
        <v>107</v>
      </c>
      <c r="D130" s="9">
        <v>10</v>
      </c>
      <c r="E130" s="9" t="s">
        <v>73</v>
      </c>
      <c r="F130" s="9">
        <v>7950801</v>
      </c>
      <c r="G130" s="9">
        <v>300</v>
      </c>
      <c r="H130" s="10">
        <f t="shared" si="7"/>
        <v>7.5</v>
      </c>
      <c r="I130" s="10">
        <f>I132</f>
        <v>78.7</v>
      </c>
    </row>
    <row r="131" spans="2:9" s="11" customFormat="1" ht="37.5">
      <c r="B131" s="8" t="s">
        <v>62</v>
      </c>
      <c r="C131" s="9" t="s">
        <v>107</v>
      </c>
      <c r="D131" s="9">
        <v>10</v>
      </c>
      <c r="E131" s="9" t="s">
        <v>73</v>
      </c>
      <c r="F131" s="9">
        <v>7950801</v>
      </c>
      <c r="G131" s="9">
        <v>320</v>
      </c>
      <c r="H131" s="10">
        <f t="shared" si="7"/>
        <v>7.5</v>
      </c>
      <c r="I131" s="10">
        <f>I132</f>
        <v>78.7</v>
      </c>
    </row>
    <row r="132" spans="2:9" s="11" customFormat="1" ht="37.5">
      <c r="B132" s="8" t="s">
        <v>63</v>
      </c>
      <c r="C132" s="9" t="s">
        <v>107</v>
      </c>
      <c r="D132" s="9">
        <v>10</v>
      </c>
      <c r="E132" s="9" t="s">
        <v>73</v>
      </c>
      <c r="F132" s="9">
        <v>7950801</v>
      </c>
      <c r="G132" s="9">
        <v>321</v>
      </c>
      <c r="H132" s="10">
        <f t="shared" si="7"/>
        <v>7.5</v>
      </c>
      <c r="I132" s="10">
        <v>78.7</v>
      </c>
    </row>
    <row r="133" spans="2:9" s="11" customFormat="1" ht="15.75" customHeight="1">
      <c r="B133" s="5" t="s">
        <v>64</v>
      </c>
      <c r="C133" s="9" t="s">
        <v>107</v>
      </c>
      <c r="D133" s="6">
        <v>11</v>
      </c>
      <c r="E133" s="6"/>
      <c r="F133" s="6"/>
      <c r="G133" s="6"/>
      <c r="H133" s="7">
        <f aca="true" t="shared" si="8" ref="H133:H139">I133-111.8</f>
        <v>0</v>
      </c>
      <c r="I133" s="7">
        <f>I139</f>
        <v>111.8</v>
      </c>
    </row>
    <row r="134" spans="2:9" s="11" customFormat="1" ht="15.75" customHeight="1">
      <c r="B134" s="8" t="s">
        <v>65</v>
      </c>
      <c r="C134" s="9" t="s">
        <v>107</v>
      </c>
      <c r="D134" s="9">
        <v>11</v>
      </c>
      <c r="E134" s="9" t="s">
        <v>80</v>
      </c>
      <c r="F134" s="9"/>
      <c r="G134" s="9"/>
      <c r="H134" s="10">
        <f t="shared" si="8"/>
        <v>0</v>
      </c>
      <c r="I134" s="10">
        <f>I139</f>
        <v>111.8</v>
      </c>
    </row>
    <row r="135" spans="2:9" s="11" customFormat="1" ht="15.75" customHeight="1">
      <c r="B135" s="8" t="s">
        <v>34</v>
      </c>
      <c r="C135" s="9" t="s">
        <v>107</v>
      </c>
      <c r="D135" s="9">
        <v>11</v>
      </c>
      <c r="E135" s="9" t="s">
        <v>80</v>
      </c>
      <c r="F135" s="9">
        <v>7950000</v>
      </c>
      <c r="G135" s="9"/>
      <c r="H135" s="10">
        <f t="shared" si="8"/>
        <v>0</v>
      </c>
      <c r="I135" s="10">
        <f>I139</f>
        <v>111.8</v>
      </c>
    </row>
    <row r="136" spans="2:9" s="11" customFormat="1" ht="51" customHeight="1">
      <c r="B136" s="8" t="s">
        <v>66</v>
      </c>
      <c r="C136" s="9" t="s">
        <v>107</v>
      </c>
      <c r="D136" s="9">
        <v>11</v>
      </c>
      <c r="E136" s="9" t="s">
        <v>80</v>
      </c>
      <c r="F136" s="9">
        <v>7952000</v>
      </c>
      <c r="G136" s="9"/>
      <c r="H136" s="10">
        <f t="shared" si="8"/>
        <v>0</v>
      </c>
      <c r="I136" s="10">
        <f>I139</f>
        <v>111.8</v>
      </c>
    </row>
    <row r="137" spans="2:9" s="11" customFormat="1" ht="32.25" customHeight="1">
      <c r="B137" s="8" t="s">
        <v>13</v>
      </c>
      <c r="C137" s="9" t="s">
        <v>107</v>
      </c>
      <c r="D137" s="9">
        <v>11</v>
      </c>
      <c r="E137" s="9" t="s">
        <v>80</v>
      </c>
      <c r="F137" s="9">
        <v>7952000</v>
      </c>
      <c r="G137" s="9">
        <v>200</v>
      </c>
      <c r="H137" s="10">
        <f t="shared" si="8"/>
        <v>0</v>
      </c>
      <c r="I137" s="10">
        <f>I139</f>
        <v>111.8</v>
      </c>
    </row>
    <row r="138" spans="2:9" s="11" customFormat="1" ht="32.25" customHeight="1">
      <c r="B138" s="8" t="s">
        <v>14</v>
      </c>
      <c r="C138" s="9" t="s">
        <v>107</v>
      </c>
      <c r="D138" s="9">
        <v>11</v>
      </c>
      <c r="E138" s="9" t="s">
        <v>80</v>
      </c>
      <c r="F138" s="9">
        <v>7952000</v>
      </c>
      <c r="G138" s="9">
        <v>240</v>
      </c>
      <c r="H138" s="10">
        <f t="shared" si="8"/>
        <v>0</v>
      </c>
      <c r="I138" s="10">
        <f>I139</f>
        <v>111.8</v>
      </c>
    </row>
    <row r="139" spans="2:9" s="11" customFormat="1" ht="32.25" customHeight="1">
      <c r="B139" s="8" t="s">
        <v>16</v>
      </c>
      <c r="C139" s="9" t="s">
        <v>107</v>
      </c>
      <c r="D139" s="9">
        <v>11</v>
      </c>
      <c r="E139" s="9" t="s">
        <v>80</v>
      </c>
      <c r="F139" s="9">
        <v>7952000</v>
      </c>
      <c r="G139" s="9">
        <v>244</v>
      </c>
      <c r="H139" s="10">
        <f t="shared" si="8"/>
        <v>0</v>
      </c>
      <c r="I139" s="10">
        <v>111.8</v>
      </c>
    </row>
    <row r="140" spans="2:9" s="11" customFormat="1" ht="18.75">
      <c r="B140" s="5" t="s">
        <v>67</v>
      </c>
      <c r="C140" s="6"/>
      <c r="D140" s="66"/>
      <c r="E140" s="66"/>
      <c r="F140" s="66"/>
      <c r="G140" s="66"/>
      <c r="H140" s="7">
        <f>H133+H125+H118+H110+H91+H75+H59+H52+H12</f>
        <v>-1053.900000000004</v>
      </c>
      <c r="I140" s="7">
        <f>I133+I125+I118+I110+I91+I75+I59+I52+I12</f>
        <v>33384.899999999994</v>
      </c>
    </row>
  </sheetData>
  <mergeCells count="3">
    <mergeCell ref="B7:I7"/>
    <mergeCell ref="B1:I5"/>
    <mergeCell ref="B8:I8"/>
  </mergeCells>
  <printOptions/>
  <pageMargins left="0.41" right="0.4" top="0.85" bottom="0.29" header="0.5" footer="0.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C148"/>
  <sheetViews>
    <sheetView workbookViewId="0" topLeftCell="A84">
      <selection activeCell="A84" sqref="A1:IV16384"/>
    </sheetView>
  </sheetViews>
  <sheetFormatPr defaultColWidth="9.140625" defaultRowHeight="12.75"/>
  <cols>
    <col min="1" max="1" width="0.85546875" style="61" customWidth="1"/>
    <col min="2" max="2" width="77.8515625" style="62" customWidth="1"/>
    <col min="3" max="3" width="5.7109375" style="63" customWidth="1"/>
    <col min="4" max="4" width="4.57421875" style="64" customWidth="1"/>
    <col min="5" max="5" width="4.7109375" style="64" customWidth="1"/>
    <col min="6" max="6" width="11.421875" style="64" customWidth="1"/>
    <col min="7" max="7" width="5.8515625" style="64" customWidth="1"/>
    <col min="8" max="8" width="8.421875" style="64" customWidth="1"/>
    <col min="9" max="9" width="11.140625" style="64" customWidth="1"/>
    <col min="10" max="10" width="11.140625" style="65" customWidth="1"/>
    <col min="11" max="55" width="9.140625" style="60" customWidth="1"/>
    <col min="56" max="16384" width="9.140625" style="61" customWidth="1"/>
  </cols>
  <sheetData>
    <row r="1" spans="2:10" ht="12.75" customHeight="1">
      <c r="B1" s="120" t="s">
        <v>112</v>
      </c>
      <c r="C1" s="120"/>
      <c r="D1" s="120"/>
      <c r="E1" s="120"/>
      <c r="F1" s="120"/>
      <c r="G1" s="120"/>
      <c r="H1" s="120"/>
      <c r="I1" s="120"/>
      <c r="J1" s="120"/>
    </row>
    <row r="2" spans="2:10" ht="63.75" customHeight="1">
      <c r="B2" s="120"/>
      <c r="C2" s="120"/>
      <c r="D2" s="120"/>
      <c r="E2" s="120"/>
      <c r="F2" s="120"/>
      <c r="G2" s="120"/>
      <c r="H2" s="120"/>
      <c r="I2" s="120"/>
      <c r="J2" s="120"/>
    </row>
    <row r="3" spans="2:10" ht="12.75" customHeight="1">
      <c r="B3" s="120"/>
      <c r="C3" s="120"/>
      <c r="D3" s="120"/>
      <c r="E3" s="120"/>
      <c r="F3" s="120"/>
      <c r="G3" s="120"/>
      <c r="H3" s="120"/>
      <c r="I3" s="120"/>
      <c r="J3" s="120"/>
    </row>
    <row r="4" spans="2:10" ht="12.75" customHeight="1">
      <c r="B4" s="120"/>
      <c r="C4" s="120"/>
      <c r="D4" s="120"/>
      <c r="E4" s="120"/>
      <c r="F4" s="120"/>
      <c r="G4" s="120"/>
      <c r="H4" s="120"/>
      <c r="I4" s="120"/>
      <c r="J4" s="120"/>
    </row>
    <row r="5" spans="2:10" ht="15.75" customHeight="1">
      <c r="B5" s="120"/>
      <c r="C5" s="120"/>
      <c r="D5" s="120"/>
      <c r="E5" s="120"/>
      <c r="F5" s="120"/>
      <c r="G5" s="120"/>
      <c r="H5" s="120"/>
      <c r="I5" s="120"/>
      <c r="J5" s="120"/>
    </row>
    <row r="7" spans="2:10" ht="48.75" customHeight="1">
      <c r="B7" s="138" t="s">
        <v>103</v>
      </c>
      <c r="C7" s="138"/>
      <c r="D7" s="138"/>
      <c r="E7" s="138"/>
      <c r="F7" s="138"/>
      <c r="G7" s="138"/>
      <c r="H7" s="138"/>
      <c r="I7" s="138"/>
      <c r="J7" s="138"/>
    </row>
    <row r="8" spans="2:10" ht="18.75">
      <c r="B8" s="141" t="s">
        <v>132</v>
      </c>
      <c r="C8" s="141"/>
      <c r="D8" s="141"/>
      <c r="E8" s="141"/>
      <c r="F8" s="141"/>
      <c r="G8" s="141"/>
      <c r="H8" s="141"/>
      <c r="I8" s="141"/>
      <c r="J8" s="141"/>
    </row>
    <row r="9" spans="2:10" ht="19.5" customHeight="1">
      <c r="B9" s="130" t="s">
        <v>2</v>
      </c>
      <c r="C9" s="130" t="s">
        <v>106</v>
      </c>
      <c r="D9" s="139" t="s">
        <v>68</v>
      </c>
      <c r="E9" s="139" t="s">
        <v>69</v>
      </c>
      <c r="F9" s="139" t="s">
        <v>70</v>
      </c>
      <c r="G9" s="139" t="s">
        <v>71</v>
      </c>
      <c r="H9" s="143" t="s">
        <v>90</v>
      </c>
      <c r="I9" s="143"/>
      <c r="J9" s="143"/>
    </row>
    <row r="10" spans="2:10" ht="72.75" customHeight="1">
      <c r="B10" s="130"/>
      <c r="C10" s="130"/>
      <c r="D10" s="139"/>
      <c r="E10" s="139"/>
      <c r="F10" s="139"/>
      <c r="G10" s="139"/>
      <c r="H10" s="67" t="s">
        <v>104</v>
      </c>
      <c r="I10" s="67" t="s">
        <v>114</v>
      </c>
      <c r="J10" s="67" t="s">
        <v>92</v>
      </c>
    </row>
    <row r="11" spans="2:10" ht="18.75">
      <c r="B11" s="66">
        <v>1</v>
      </c>
      <c r="C11" s="66">
        <v>2</v>
      </c>
      <c r="D11" s="66">
        <v>3</v>
      </c>
      <c r="E11" s="66">
        <v>4</v>
      </c>
      <c r="F11" s="66">
        <v>5</v>
      </c>
      <c r="G11" s="66">
        <v>6</v>
      </c>
      <c r="H11" s="66">
        <v>7</v>
      </c>
      <c r="I11" s="66">
        <v>8</v>
      </c>
      <c r="J11" s="66">
        <v>9</v>
      </c>
    </row>
    <row r="12" spans="2:55" s="69" customFormat="1" ht="18.75">
      <c r="B12" s="68" t="s">
        <v>108</v>
      </c>
      <c r="C12" s="66">
        <v>951</v>
      </c>
      <c r="D12" s="66">
        <v>1</v>
      </c>
      <c r="E12" s="66"/>
      <c r="F12" s="66"/>
      <c r="G12" s="66"/>
      <c r="H12" s="7">
        <v>485.9</v>
      </c>
      <c r="I12" s="7">
        <v>24957.3</v>
      </c>
      <c r="J12" s="7">
        <v>21678.6</v>
      </c>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row>
    <row r="13" spans="2:55" s="69" customFormat="1" ht="18.75">
      <c r="B13" s="68" t="s">
        <v>3</v>
      </c>
      <c r="C13" s="66">
        <v>951</v>
      </c>
      <c r="D13" s="66">
        <v>1</v>
      </c>
      <c r="E13" s="66"/>
      <c r="F13" s="66"/>
      <c r="G13" s="66"/>
      <c r="H13" s="7">
        <f>I13-9325.5</f>
        <v>81.10000000000036</v>
      </c>
      <c r="I13" s="7">
        <v>9406.6</v>
      </c>
      <c r="J13" s="7">
        <v>9223.3</v>
      </c>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row>
    <row r="14" spans="2:55" s="69" customFormat="1" ht="31.5" customHeight="1">
      <c r="B14" s="8" t="s">
        <v>4</v>
      </c>
      <c r="C14" s="9" t="s">
        <v>107</v>
      </c>
      <c r="D14" s="9" t="s">
        <v>73</v>
      </c>
      <c r="E14" s="9" t="s">
        <v>74</v>
      </c>
      <c r="F14" s="9"/>
      <c r="G14" s="9"/>
      <c r="H14" s="10">
        <f>I14-783.4</f>
        <v>97.90000000000009</v>
      </c>
      <c r="I14" s="10">
        <f>I18</f>
        <v>881.3000000000001</v>
      </c>
      <c r="J14" s="10">
        <f>J18</f>
        <v>881.3000000000001</v>
      </c>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row>
    <row r="15" spans="2:55" s="69" customFormat="1" ht="54.75" customHeight="1">
      <c r="B15" s="8" t="s">
        <v>5</v>
      </c>
      <c r="C15" s="9" t="s">
        <v>107</v>
      </c>
      <c r="D15" s="9" t="s">
        <v>73</v>
      </c>
      <c r="E15" s="9" t="s">
        <v>74</v>
      </c>
      <c r="F15" s="9" t="s">
        <v>75</v>
      </c>
      <c r="G15" s="9"/>
      <c r="H15" s="10">
        <f>I15-783.4</f>
        <v>97.90000000000009</v>
      </c>
      <c r="I15" s="10">
        <f>I18</f>
        <v>881.3000000000001</v>
      </c>
      <c r="J15" s="10">
        <f>J18</f>
        <v>881.3000000000001</v>
      </c>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row>
    <row r="16" spans="2:55" s="69" customFormat="1" ht="13.5" customHeight="1">
      <c r="B16" s="8" t="s">
        <v>6</v>
      </c>
      <c r="C16" s="9" t="s">
        <v>107</v>
      </c>
      <c r="D16" s="9" t="s">
        <v>73</v>
      </c>
      <c r="E16" s="9" t="s">
        <v>74</v>
      </c>
      <c r="F16" s="9" t="s">
        <v>76</v>
      </c>
      <c r="G16" s="9"/>
      <c r="H16" s="10">
        <f>I16-783.4</f>
        <v>97.90000000000009</v>
      </c>
      <c r="I16" s="10">
        <f>I18</f>
        <v>881.3000000000001</v>
      </c>
      <c r="J16" s="10">
        <f>J18</f>
        <v>881.3000000000001</v>
      </c>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row>
    <row r="17" spans="2:55" s="69" customFormat="1" ht="74.25" customHeight="1">
      <c r="B17" s="8" t="s">
        <v>7</v>
      </c>
      <c r="C17" s="9" t="s">
        <v>107</v>
      </c>
      <c r="D17" s="9" t="s">
        <v>73</v>
      </c>
      <c r="E17" s="9" t="s">
        <v>74</v>
      </c>
      <c r="F17" s="9" t="s">
        <v>76</v>
      </c>
      <c r="G17" s="9">
        <v>100</v>
      </c>
      <c r="H17" s="10">
        <f>I17-783.4</f>
        <v>97.90000000000009</v>
      </c>
      <c r="I17" s="10">
        <f>I18</f>
        <v>881.3000000000001</v>
      </c>
      <c r="J17" s="10">
        <f>J18</f>
        <v>881.3000000000001</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row>
    <row r="18" spans="2:55" s="69" customFormat="1" ht="34.5" customHeight="1">
      <c r="B18" s="8" t="s">
        <v>8</v>
      </c>
      <c r="C18" s="9" t="s">
        <v>107</v>
      </c>
      <c r="D18" s="9" t="s">
        <v>73</v>
      </c>
      <c r="E18" s="9" t="s">
        <v>74</v>
      </c>
      <c r="F18" s="9" t="s">
        <v>76</v>
      </c>
      <c r="G18" s="9">
        <v>120</v>
      </c>
      <c r="H18" s="10">
        <f>I18-783.4</f>
        <v>97.90000000000009</v>
      </c>
      <c r="I18" s="10">
        <f>I19+I20</f>
        <v>881.3000000000001</v>
      </c>
      <c r="J18" s="10">
        <f>J19+J20</f>
        <v>881.3000000000001</v>
      </c>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2:55" s="69" customFormat="1" ht="16.5" customHeight="1">
      <c r="B19" s="8" t="s">
        <v>9</v>
      </c>
      <c r="C19" s="9" t="s">
        <v>107</v>
      </c>
      <c r="D19" s="9" t="s">
        <v>73</v>
      </c>
      <c r="E19" s="9" t="s">
        <v>74</v>
      </c>
      <c r="F19" s="9" t="s">
        <v>76</v>
      </c>
      <c r="G19" s="9">
        <v>121</v>
      </c>
      <c r="H19" s="10">
        <f>I19-762.8</f>
        <v>88.40000000000009</v>
      </c>
      <c r="I19" s="10">
        <v>851.2</v>
      </c>
      <c r="J19" s="10">
        <v>851.2</v>
      </c>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row>
    <row r="20" spans="2:55" s="69" customFormat="1" ht="16.5" customHeight="1">
      <c r="B20" s="8" t="s">
        <v>10</v>
      </c>
      <c r="C20" s="9" t="s">
        <v>107</v>
      </c>
      <c r="D20" s="9" t="s">
        <v>73</v>
      </c>
      <c r="E20" s="9" t="s">
        <v>74</v>
      </c>
      <c r="F20" s="9" t="s">
        <v>76</v>
      </c>
      <c r="G20" s="9">
        <v>122</v>
      </c>
      <c r="H20" s="10">
        <f>I20-20.6</f>
        <v>9.5</v>
      </c>
      <c r="I20" s="10">
        <v>30.1</v>
      </c>
      <c r="J20" s="10">
        <v>30.1</v>
      </c>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row>
    <row r="21" spans="2:55" s="69" customFormat="1" ht="55.5" customHeight="1">
      <c r="B21" s="8" t="s">
        <v>11</v>
      </c>
      <c r="C21" s="9" t="s">
        <v>107</v>
      </c>
      <c r="D21" s="9" t="s">
        <v>73</v>
      </c>
      <c r="E21" s="9" t="s">
        <v>77</v>
      </c>
      <c r="F21" s="9"/>
      <c r="G21" s="9"/>
      <c r="H21" s="10">
        <f>I21-6444.5</f>
        <v>578.8999999999996</v>
      </c>
      <c r="I21" s="10">
        <f>I22+I36+I46</f>
        <v>7023.4</v>
      </c>
      <c r="J21" s="10">
        <v>7253</v>
      </c>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row>
    <row r="22" spans="2:55" s="69" customFormat="1" ht="57.75" customHeight="1">
      <c r="B22" s="8" t="s">
        <v>5</v>
      </c>
      <c r="C22" s="9" t="s">
        <v>107</v>
      </c>
      <c r="D22" s="9" t="s">
        <v>73</v>
      </c>
      <c r="E22" s="9" t="s">
        <v>77</v>
      </c>
      <c r="F22" s="9" t="s">
        <v>75</v>
      </c>
      <c r="G22" s="9"/>
      <c r="H22" s="10">
        <f>I22-6444.3</f>
        <v>552.5</v>
      </c>
      <c r="I22" s="10">
        <v>6996.8</v>
      </c>
      <c r="J22" s="10">
        <v>7225.1</v>
      </c>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row>
    <row r="23" spans="2:55" s="69" customFormat="1" ht="18.75">
      <c r="B23" s="8" t="s">
        <v>12</v>
      </c>
      <c r="C23" s="9" t="s">
        <v>107</v>
      </c>
      <c r="D23" s="9" t="s">
        <v>73</v>
      </c>
      <c r="E23" s="9" t="s">
        <v>77</v>
      </c>
      <c r="F23" s="9" t="s">
        <v>109</v>
      </c>
      <c r="G23" s="9"/>
      <c r="H23" s="10">
        <f>I23-6444.3</f>
        <v>552.5</v>
      </c>
      <c r="I23" s="10">
        <f>I24+I28+I32</f>
        <v>6996.8</v>
      </c>
      <c r="J23" s="10">
        <v>7225.1</v>
      </c>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row>
    <row r="24" spans="2:55" s="69" customFormat="1" ht="77.25" customHeight="1">
      <c r="B24" s="8" t="s">
        <v>7</v>
      </c>
      <c r="C24" s="9" t="s">
        <v>107</v>
      </c>
      <c r="D24" s="9" t="s">
        <v>73</v>
      </c>
      <c r="E24" s="9" t="s">
        <v>77</v>
      </c>
      <c r="F24" s="9" t="s">
        <v>109</v>
      </c>
      <c r="G24" s="9">
        <v>100</v>
      </c>
      <c r="H24" s="10">
        <f>I24-5432.4</f>
        <v>475.0000000000009</v>
      </c>
      <c r="I24" s="10">
        <f>I25</f>
        <v>5907.400000000001</v>
      </c>
      <c r="J24" s="10">
        <v>5997.2</v>
      </c>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row>
    <row r="25" spans="2:55" s="69" customFormat="1" ht="33" customHeight="1">
      <c r="B25" s="8" t="s">
        <v>8</v>
      </c>
      <c r="C25" s="9" t="s">
        <v>107</v>
      </c>
      <c r="D25" s="9" t="s">
        <v>73</v>
      </c>
      <c r="E25" s="9" t="s">
        <v>77</v>
      </c>
      <c r="F25" s="9" t="s">
        <v>109</v>
      </c>
      <c r="G25" s="9">
        <v>120</v>
      </c>
      <c r="H25" s="10">
        <f>I25-5432.4</f>
        <v>475.0000000000009</v>
      </c>
      <c r="I25" s="10">
        <f>I26+I27</f>
        <v>5907.400000000001</v>
      </c>
      <c r="J25" s="10">
        <v>5997.2</v>
      </c>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row>
    <row r="26" spans="2:55" s="69" customFormat="1" ht="18" customHeight="1">
      <c r="B26" s="8" t="s">
        <v>9</v>
      </c>
      <c r="C26" s="9" t="s">
        <v>107</v>
      </c>
      <c r="D26" s="9" t="s">
        <v>73</v>
      </c>
      <c r="E26" s="9" t="s">
        <v>77</v>
      </c>
      <c r="F26" s="9" t="s">
        <v>109</v>
      </c>
      <c r="G26" s="9">
        <v>121</v>
      </c>
      <c r="H26" s="10">
        <f>I26-5238.2</f>
        <v>467.10000000000036</v>
      </c>
      <c r="I26" s="10">
        <v>5705.3</v>
      </c>
      <c r="J26" s="10">
        <v>5795.1</v>
      </c>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row>
    <row r="27" spans="2:55" s="69" customFormat="1" ht="18" customHeight="1">
      <c r="B27" s="8" t="s">
        <v>10</v>
      </c>
      <c r="C27" s="9" t="s">
        <v>107</v>
      </c>
      <c r="D27" s="9" t="s">
        <v>73</v>
      </c>
      <c r="E27" s="9" t="s">
        <v>77</v>
      </c>
      <c r="F27" s="9" t="s">
        <v>109</v>
      </c>
      <c r="G27" s="9">
        <v>122</v>
      </c>
      <c r="H27" s="10">
        <f>I27-194.2</f>
        <v>7.900000000000006</v>
      </c>
      <c r="I27" s="10">
        <v>202.1</v>
      </c>
      <c r="J27" s="10">
        <v>202.1</v>
      </c>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row>
    <row r="28" spans="2:55" s="69" customFormat="1" ht="35.25" customHeight="1">
      <c r="B28" s="8" t="s">
        <v>13</v>
      </c>
      <c r="C28" s="9" t="s">
        <v>107</v>
      </c>
      <c r="D28" s="9" t="s">
        <v>73</v>
      </c>
      <c r="E28" s="9" t="s">
        <v>77</v>
      </c>
      <c r="F28" s="9" t="s">
        <v>109</v>
      </c>
      <c r="G28" s="9">
        <v>200</v>
      </c>
      <c r="H28" s="10">
        <f>I28-937.7</f>
        <v>44.5</v>
      </c>
      <c r="I28" s="10">
        <f>I29</f>
        <v>982.2</v>
      </c>
      <c r="J28" s="10">
        <v>1120.8</v>
      </c>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row>
    <row r="29" spans="2:55" s="69" customFormat="1" ht="35.25" customHeight="1">
      <c r="B29" s="8" t="s">
        <v>14</v>
      </c>
      <c r="C29" s="9" t="s">
        <v>107</v>
      </c>
      <c r="D29" s="9" t="s">
        <v>73</v>
      </c>
      <c r="E29" s="9" t="s">
        <v>77</v>
      </c>
      <c r="F29" s="9" t="s">
        <v>109</v>
      </c>
      <c r="G29" s="9">
        <v>240</v>
      </c>
      <c r="H29" s="10">
        <f>I29-937.7</f>
        <v>44.5</v>
      </c>
      <c r="I29" s="10">
        <f>I30+I31</f>
        <v>982.2</v>
      </c>
      <c r="J29" s="10">
        <v>1120.8</v>
      </c>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row>
    <row r="30" spans="2:55" s="69" customFormat="1" ht="35.25" customHeight="1">
      <c r="B30" s="8" t="s">
        <v>15</v>
      </c>
      <c r="C30" s="9" t="s">
        <v>107</v>
      </c>
      <c r="D30" s="9" t="s">
        <v>73</v>
      </c>
      <c r="E30" s="9" t="s">
        <v>77</v>
      </c>
      <c r="F30" s="9" t="s">
        <v>109</v>
      </c>
      <c r="G30" s="9">
        <v>242</v>
      </c>
      <c r="H30" s="10">
        <f>I30-0</f>
        <v>223.2</v>
      </c>
      <c r="I30" s="10">
        <v>223.2</v>
      </c>
      <c r="J30" s="10">
        <v>289.9</v>
      </c>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row>
    <row r="31" spans="2:55" s="69" customFormat="1" ht="35.25" customHeight="1">
      <c r="B31" s="8" t="s">
        <v>16</v>
      </c>
      <c r="C31" s="9" t="s">
        <v>107</v>
      </c>
      <c r="D31" s="9" t="s">
        <v>73</v>
      </c>
      <c r="E31" s="9" t="s">
        <v>77</v>
      </c>
      <c r="F31" s="9" t="s">
        <v>109</v>
      </c>
      <c r="G31" s="9">
        <v>244</v>
      </c>
      <c r="H31" s="10">
        <f>I31-937.7</f>
        <v>-178.70000000000005</v>
      </c>
      <c r="I31" s="10">
        <v>759</v>
      </c>
      <c r="J31" s="10">
        <v>830.9</v>
      </c>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row>
    <row r="32" spans="2:55" s="69" customFormat="1" ht="15" customHeight="1">
      <c r="B32" s="8" t="s">
        <v>17</v>
      </c>
      <c r="C32" s="9" t="s">
        <v>107</v>
      </c>
      <c r="D32" s="9" t="s">
        <v>73</v>
      </c>
      <c r="E32" s="9" t="s">
        <v>77</v>
      </c>
      <c r="F32" s="9" t="s">
        <v>109</v>
      </c>
      <c r="G32" s="9">
        <v>800</v>
      </c>
      <c r="H32" s="10">
        <f>I32-74.2</f>
        <v>33</v>
      </c>
      <c r="I32" s="10">
        <f>I33</f>
        <v>107.2</v>
      </c>
      <c r="J32" s="10">
        <v>107.2</v>
      </c>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row>
    <row r="33" spans="2:55" s="69" customFormat="1" ht="15" customHeight="1">
      <c r="B33" s="8" t="s">
        <v>18</v>
      </c>
      <c r="C33" s="9" t="s">
        <v>107</v>
      </c>
      <c r="D33" s="9" t="s">
        <v>73</v>
      </c>
      <c r="E33" s="9" t="s">
        <v>77</v>
      </c>
      <c r="F33" s="9" t="s">
        <v>109</v>
      </c>
      <c r="G33" s="9">
        <v>850</v>
      </c>
      <c r="H33" s="10">
        <f>I33-74.2</f>
        <v>33</v>
      </c>
      <c r="I33" s="10">
        <f>I34+I35</f>
        <v>107.2</v>
      </c>
      <c r="J33" s="10">
        <v>107.2</v>
      </c>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row>
    <row r="34" spans="2:55" s="69" customFormat="1" ht="15" customHeight="1">
      <c r="B34" s="8" t="s">
        <v>19</v>
      </c>
      <c r="C34" s="9" t="s">
        <v>107</v>
      </c>
      <c r="D34" s="9" t="s">
        <v>73</v>
      </c>
      <c r="E34" s="9" t="s">
        <v>77</v>
      </c>
      <c r="F34" s="9" t="s">
        <v>109</v>
      </c>
      <c r="G34" s="9">
        <v>851</v>
      </c>
      <c r="H34" s="10">
        <f>I34-33.2</f>
        <v>33</v>
      </c>
      <c r="I34" s="10">
        <v>66.2</v>
      </c>
      <c r="J34" s="10">
        <v>66.2</v>
      </c>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row>
    <row r="35" spans="2:55" s="69" customFormat="1" ht="15" customHeight="1">
      <c r="B35" s="8" t="s">
        <v>20</v>
      </c>
      <c r="C35" s="9" t="s">
        <v>107</v>
      </c>
      <c r="D35" s="9" t="s">
        <v>73</v>
      </c>
      <c r="E35" s="9" t="s">
        <v>77</v>
      </c>
      <c r="F35" s="9" t="s">
        <v>109</v>
      </c>
      <c r="G35" s="9">
        <v>852</v>
      </c>
      <c r="H35" s="10">
        <f>I35-41</f>
        <v>0</v>
      </c>
      <c r="I35" s="10">
        <v>41</v>
      </c>
      <c r="J35" s="10">
        <v>41</v>
      </c>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row>
    <row r="36" spans="2:55" s="69" customFormat="1" ht="15" customHeight="1">
      <c r="B36" s="8" t="s">
        <v>21</v>
      </c>
      <c r="C36" s="9" t="s">
        <v>107</v>
      </c>
      <c r="D36" s="9" t="s">
        <v>73</v>
      </c>
      <c r="E36" s="9" t="s">
        <v>77</v>
      </c>
      <c r="F36" s="9">
        <v>5210000</v>
      </c>
      <c r="G36" s="9"/>
      <c r="H36" s="10">
        <f aca="true" t="shared" si="0" ref="H36:H41">I36-0.2</f>
        <v>0</v>
      </c>
      <c r="I36" s="10">
        <f>I41</f>
        <v>0.2</v>
      </c>
      <c r="J36" s="10">
        <v>0.2</v>
      </c>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row>
    <row r="37" spans="2:55" s="69" customFormat="1" ht="92.25" customHeight="1">
      <c r="B37" s="70" t="s">
        <v>22</v>
      </c>
      <c r="C37" s="9" t="s">
        <v>107</v>
      </c>
      <c r="D37" s="9" t="s">
        <v>73</v>
      </c>
      <c r="E37" s="9" t="s">
        <v>77</v>
      </c>
      <c r="F37" s="9">
        <v>5210200</v>
      </c>
      <c r="G37" s="9"/>
      <c r="H37" s="10">
        <f t="shared" si="0"/>
        <v>0</v>
      </c>
      <c r="I37" s="10">
        <f>I41</f>
        <v>0.2</v>
      </c>
      <c r="J37" s="10">
        <v>0.2</v>
      </c>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row>
    <row r="38" spans="2:55" s="69" customFormat="1" ht="261" customHeight="1">
      <c r="B38" s="70" t="s">
        <v>23</v>
      </c>
      <c r="C38" s="9" t="s">
        <v>107</v>
      </c>
      <c r="D38" s="9" t="s">
        <v>73</v>
      </c>
      <c r="E38" s="9" t="s">
        <v>77</v>
      </c>
      <c r="F38" s="9">
        <v>5210215</v>
      </c>
      <c r="G38" s="9"/>
      <c r="H38" s="10">
        <f t="shared" si="0"/>
        <v>0</v>
      </c>
      <c r="I38" s="10">
        <f>I41</f>
        <v>0.2</v>
      </c>
      <c r="J38" s="10">
        <v>0.2</v>
      </c>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row>
    <row r="39" spans="2:55" s="69" customFormat="1" ht="37.5" customHeight="1">
      <c r="B39" s="8" t="s">
        <v>13</v>
      </c>
      <c r="C39" s="9" t="s">
        <v>107</v>
      </c>
      <c r="D39" s="9" t="s">
        <v>73</v>
      </c>
      <c r="E39" s="9" t="s">
        <v>77</v>
      </c>
      <c r="F39" s="9">
        <v>5210215</v>
      </c>
      <c r="G39" s="9">
        <v>200</v>
      </c>
      <c r="H39" s="10">
        <f t="shared" si="0"/>
        <v>0</v>
      </c>
      <c r="I39" s="10">
        <f>I41</f>
        <v>0.2</v>
      </c>
      <c r="J39" s="10">
        <v>0.2</v>
      </c>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row>
    <row r="40" spans="2:55" s="69" customFormat="1" ht="37.5" customHeight="1">
      <c r="B40" s="8" t="s">
        <v>14</v>
      </c>
      <c r="C40" s="9" t="s">
        <v>107</v>
      </c>
      <c r="D40" s="9" t="s">
        <v>73</v>
      </c>
      <c r="E40" s="9" t="s">
        <v>77</v>
      </c>
      <c r="F40" s="9">
        <v>5210215</v>
      </c>
      <c r="G40" s="9">
        <v>240</v>
      </c>
      <c r="H40" s="10">
        <f t="shared" si="0"/>
        <v>0</v>
      </c>
      <c r="I40" s="10">
        <f>I41</f>
        <v>0.2</v>
      </c>
      <c r="J40" s="10">
        <v>0.2</v>
      </c>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row>
    <row r="41" spans="2:55" s="69" customFormat="1" ht="36" customHeight="1">
      <c r="B41" s="8" t="s">
        <v>16</v>
      </c>
      <c r="C41" s="9" t="s">
        <v>107</v>
      </c>
      <c r="D41" s="9" t="s">
        <v>73</v>
      </c>
      <c r="E41" s="9" t="s">
        <v>77</v>
      </c>
      <c r="F41" s="9">
        <v>5210215</v>
      </c>
      <c r="G41" s="9">
        <v>244</v>
      </c>
      <c r="H41" s="10">
        <f t="shared" si="0"/>
        <v>0</v>
      </c>
      <c r="I41" s="10">
        <v>0.2</v>
      </c>
      <c r="J41" s="10">
        <v>0.2</v>
      </c>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row>
    <row r="42" spans="2:55" s="69" customFormat="1" ht="18.75" customHeight="1">
      <c r="B42" s="8" t="s">
        <v>24</v>
      </c>
      <c r="C42" s="9" t="s">
        <v>107</v>
      </c>
      <c r="D42" s="9" t="s">
        <v>73</v>
      </c>
      <c r="E42" s="9" t="s">
        <v>77</v>
      </c>
      <c r="F42" s="9">
        <v>7950000</v>
      </c>
      <c r="G42" s="9"/>
      <c r="H42" s="10">
        <f>I42-0</f>
        <v>26.4</v>
      </c>
      <c r="I42" s="10">
        <f>I46</f>
        <v>26.4</v>
      </c>
      <c r="J42" s="10">
        <f>J46</f>
        <v>27.7</v>
      </c>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row>
    <row r="43" spans="2:55" s="69" customFormat="1" ht="55.5" customHeight="1">
      <c r="B43" s="8" t="s">
        <v>25</v>
      </c>
      <c r="C43" s="9" t="s">
        <v>107</v>
      </c>
      <c r="D43" s="9" t="s">
        <v>73</v>
      </c>
      <c r="E43" s="9" t="s">
        <v>77</v>
      </c>
      <c r="F43" s="9">
        <v>7953300</v>
      </c>
      <c r="G43" s="9"/>
      <c r="H43" s="10">
        <f>I43-0</f>
        <v>26.4</v>
      </c>
      <c r="I43" s="10">
        <f>I46</f>
        <v>26.4</v>
      </c>
      <c r="J43" s="10">
        <f>J46</f>
        <v>27.7</v>
      </c>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row>
    <row r="44" spans="2:55" s="69" customFormat="1" ht="34.5" customHeight="1">
      <c r="B44" s="8" t="s">
        <v>13</v>
      </c>
      <c r="C44" s="9" t="s">
        <v>107</v>
      </c>
      <c r="D44" s="9" t="s">
        <v>73</v>
      </c>
      <c r="E44" s="9" t="s">
        <v>77</v>
      </c>
      <c r="F44" s="9">
        <v>7953300</v>
      </c>
      <c r="G44" s="9">
        <v>200</v>
      </c>
      <c r="H44" s="10">
        <f>I44-0</f>
        <v>26.4</v>
      </c>
      <c r="I44" s="10">
        <f>I46</f>
        <v>26.4</v>
      </c>
      <c r="J44" s="10">
        <f>J46</f>
        <v>27.7</v>
      </c>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55" s="69" customFormat="1" ht="34.5" customHeight="1">
      <c r="B45" s="8" t="s">
        <v>14</v>
      </c>
      <c r="C45" s="9" t="s">
        <v>107</v>
      </c>
      <c r="D45" s="9" t="s">
        <v>73</v>
      </c>
      <c r="E45" s="9" t="s">
        <v>77</v>
      </c>
      <c r="F45" s="9">
        <v>7953300</v>
      </c>
      <c r="G45" s="9">
        <v>240</v>
      </c>
      <c r="H45" s="10">
        <f>I45-0</f>
        <v>26.4</v>
      </c>
      <c r="I45" s="10">
        <f>I46</f>
        <v>26.4</v>
      </c>
      <c r="J45" s="10">
        <f>J46</f>
        <v>27.7</v>
      </c>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55" s="69" customFormat="1" ht="34.5" customHeight="1">
      <c r="B46" s="8" t="s">
        <v>16</v>
      </c>
      <c r="C46" s="9" t="s">
        <v>107</v>
      </c>
      <c r="D46" s="9" t="s">
        <v>73</v>
      </c>
      <c r="E46" s="9" t="s">
        <v>77</v>
      </c>
      <c r="F46" s="9">
        <v>7953300</v>
      </c>
      <c r="G46" s="9">
        <v>244</v>
      </c>
      <c r="H46" s="10">
        <f>I46-0</f>
        <v>26.4</v>
      </c>
      <c r="I46" s="10">
        <v>26.4</v>
      </c>
      <c r="J46" s="10">
        <v>27.7</v>
      </c>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55" s="69" customFormat="1" ht="33" customHeight="1">
      <c r="B47" s="5" t="s">
        <v>93</v>
      </c>
      <c r="C47" s="9" t="s">
        <v>107</v>
      </c>
      <c r="D47" s="6" t="s">
        <v>73</v>
      </c>
      <c r="E47" s="6" t="s">
        <v>97</v>
      </c>
      <c r="F47" s="6"/>
      <c r="G47" s="6"/>
      <c r="H47" s="7">
        <f>I47-874</f>
        <v>0</v>
      </c>
      <c r="I47" s="7">
        <f>I51</f>
        <v>874</v>
      </c>
      <c r="J47" s="7">
        <v>0</v>
      </c>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55" s="69" customFormat="1" ht="23.25" customHeight="1">
      <c r="B48" s="8" t="s">
        <v>94</v>
      </c>
      <c r="C48" s="9" t="s">
        <v>107</v>
      </c>
      <c r="D48" s="9" t="s">
        <v>73</v>
      </c>
      <c r="E48" s="9" t="s">
        <v>97</v>
      </c>
      <c r="F48" s="9" t="s">
        <v>357</v>
      </c>
      <c r="G48" s="9"/>
      <c r="H48" s="10">
        <f>I48-874</f>
        <v>0</v>
      </c>
      <c r="I48" s="10">
        <f>I51</f>
        <v>874</v>
      </c>
      <c r="J48" s="10">
        <v>0</v>
      </c>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2:55" s="69" customFormat="1" ht="34.5" customHeight="1">
      <c r="B49" s="8" t="s">
        <v>95</v>
      </c>
      <c r="C49" s="9" t="s">
        <v>107</v>
      </c>
      <c r="D49" s="9" t="s">
        <v>73</v>
      </c>
      <c r="E49" s="9" t="s">
        <v>97</v>
      </c>
      <c r="F49" s="9" t="s">
        <v>358</v>
      </c>
      <c r="G49" s="9"/>
      <c r="H49" s="10">
        <f>I49-874</f>
        <v>0</v>
      </c>
      <c r="I49" s="10">
        <f>I51</f>
        <v>874</v>
      </c>
      <c r="J49" s="10">
        <v>0</v>
      </c>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2:55" s="69" customFormat="1" ht="19.5" customHeight="1">
      <c r="B50" s="8" t="s">
        <v>17</v>
      </c>
      <c r="C50" s="9" t="s">
        <v>107</v>
      </c>
      <c r="D50" s="9" t="s">
        <v>73</v>
      </c>
      <c r="E50" s="9" t="s">
        <v>97</v>
      </c>
      <c r="F50" s="9" t="s">
        <v>358</v>
      </c>
      <c r="G50" s="9">
        <v>800</v>
      </c>
      <c r="H50" s="10">
        <f>I50-874</f>
        <v>0</v>
      </c>
      <c r="I50" s="10">
        <f>I51</f>
        <v>874</v>
      </c>
      <c r="J50" s="10">
        <v>0</v>
      </c>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2:55" s="69" customFormat="1" ht="19.5" customHeight="1">
      <c r="B51" s="8" t="s">
        <v>96</v>
      </c>
      <c r="C51" s="9" t="s">
        <v>107</v>
      </c>
      <c r="D51" s="9" t="s">
        <v>73</v>
      </c>
      <c r="E51" s="9" t="s">
        <v>97</v>
      </c>
      <c r="F51" s="9" t="s">
        <v>358</v>
      </c>
      <c r="G51" s="9">
        <v>880</v>
      </c>
      <c r="H51" s="10">
        <f>I51-874</f>
        <v>0</v>
      </c>
      <c r="I51" s="10">
        <v>874</v>
      </c>
      <c r="J51" s="10">
        <v>0</v>
      </c>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2:55" s="69" customFormat="1" ht="19.5" customHeight="1">
      <c r="B52" s="5" t="s">
        <v>26</v>
      </c>
      <c r="C52" s="9" t="s">
        <v>107</v>
      </c>
      <c r="D52" s="6" t="s">
        <v>73</v>
      </c>
      <c r="E52" s="6">
        <v>13</v>
      </c>
      <c r="F52" s="6"/>
      <c r="G52" s="6"/>
      <c r="H52" s="7">
        <f>I52-1223.6</f>
        <v>-595.6999999999999</v>
      </c>
      <c r="I52" s="7">
        <f>I53+I58</f>
        <v>627.9</v>
      </c>
      <c r="J52" s="7">
        <f>J53+J58</f>
        <v>1088.9</v>
      </c>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2:55" s="69" customFormat="1" ht="22.5" customHeight="1">
      <c r="B53" s="8" t="s">
        <v>24</v>
      </c>
      <c r="C53" s="9" t="s">
        <v>107</v>
      </c>
      <c r="D53" s="9" t="s">
        <v>73</v>
      </c>
      <c r="E53" s="9" t="s">
        <v>85</v>
      </c>
      <c r="F53" s="9" t="s">
        <v>86</v>
      </c>
      <c r="G53" s="9"/>
      <c r="H53" s="10">
        <f>I53-0</f>
        <v>4</v>
      </c>
      <c r="I53" s="10">
        <f>I57</f>
        <v>4</v>
      </c>
      <c r="J53" s="10">
        <f>J57</f>
        <v>5</v>
      </c>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2:55" s="69" customFormat="1" ht="37.5" customHeight="1">
      <c r="B54" s="8" t="s">
        <v>27</v>
      </c>
      <c r="C54" s="9" t="s">
        <v>107</v>
      </c>
      <c r="D54" s="9" t="s">
        <v>73</v>
      </c>
      <c r="E54" s="9">
        <v>13</v>
      </c>
      <c r="F54" s="9">
        <v>7956100</v>
      </c>
      <c r="G54" s="9"/>
      <c r="H54" s="10">
        <f>I54-0</f>
        <v>4</v>
      </c>
      <c r="I54" s="10">
        <f>I57</f>
        <v>4</v>
      </c>
      <c r="J54" s="10">
        <f>J57</f>
        <v>5</v>
      </c>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2:55" s="69" customFormat="1" ht="37.5" customHeight="1">
      <c r="B55" s="8" t="s">
        <v>13</v>
      </c>
      <c r="C55" s="9" t="s">
        <v>107</v>
      </c>
      <c r="D55" s="9" t="s">
        <v>73</v>
      </c>
      <c r="E55" s="9">
        <v>13</v>
      </c>
      <c r="F55" s="9">
        <v>7956100</v>
      </c>
      <c r="G55" s="9">
        <v>200</v>
      </c>
      <c r="H55" s="10">
        <f>I55-0</f>
        <v>4</v>
      </c>
      <c r="I55" s="10">
        <f>I57</f>
        <v>4</v>
      </c>
      <c r="J55" s="10">
        <f>J57</f>
        <v>5</v>
      </c>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row>
    <row r="56" spans="2:55" s="69" customFormat="1" ht="37.5" customHeight="1">
      <c r="B56" s="8" t="s">
        <v>14</v>
      </c>
      <c r="C56" s="9" t="s">
        <v>107</v>
      </c>
      <c r="D56" s="9" t="s">
        <v>73</v>
      </c>
      <c r="E56" s="9">
        <v>13</v>
      </c>
      <c r="F56" s="9">
        <v>7956100</v>
      </c>
      <c r="G56" s="9">
        <v>240</v>
      </c>
      <c r="H56" s="10">
        <f>I56-0</f>
        <v>4</v>
      </c>
      <c r="I56" s="10">
        <f>I57</f>
        <v>4</v>
      </c>
      <c r="J56" s="10">
        <f>J57</f>
        <v>5</v>
      </c>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row>
    <row r="57" spans="2:55" s="69" customFormat="1" ht="37.5" customHeight="1">
      <c r="B57" s="8" t="s">
        <v>16</v>
      </c>
      <c r="C57" s="9" t="s">
        <v>107</v>
      </c>
      <c r="D57" s="9" t="s">
        <v>73</v>
      </c>
      <c r="E57" s="9">
        <v>13</v>
      </c>
      <c r="F57" s="9">
        <v>7956100</v>
      </c>
      <c r="G57" s="9">
        <v>244</v>
      </c>
      <c r="H57" s="10">
        <f>I57-0</f>
        <v>4</v>
      </c>
      <c r="I57" s="10">
        <v>4</v>
      </c>
      <c r="J57" s="10">
        <v>5</v>
      </c>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row>
    <row r="58" spans="2:55" s="69" customFormat="1" ht="21.75" customHeight="1">
      <c r="B58" s="8" t="s">
        <v>98</v>
      </c>
      <c r="C58" s="9" t="s">
        <v>107</v>
      </c>
      <c r="D58" s="9">
        <v>1</v>
      </c>
      <c r="E58" s="9">
        <v>13</v>
      </c>
      <c r="F58" s="9">
        <v>9990000</v>
      </c>
      <c r="G58" s="9"/>
      <c r="H58" s="10">
        <f>I58-1223.6</f>
        <v>-599.6999999999999</v>
      </c>
      <c r="I58" s="10">
        <f>I60</f>
        <v>623.9</v>
      </c>
      <c r="J58" s="10">
        <f>J60</f>
        <v>1083.9</v>
      </c>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2:55" s="69" customFormat="1" ht="21.75" customHeight="1">
      <c r="B59" s="8" t="s">
        <v>17</v>
      </c>
      <c r="C59" s="9" t="s">
        <v>107</v>
      </c>
      <c r="D59" s="9">
        <v>1</v>
      </c>
      <c r="E59" s="9">
        <v>13</v>
      </c>
      <c r="F59" s="9">
        <v>9990000</v>
      </c>
      <c r="G59" s="9">
        <v>800</v>
      </c>
      <c r="H59" s="10">
        <f>I59-1223.6</f>
        <v>-599.6999999999999</v>
      </c>
      <c r="I59" s="10">
        <f>I60</f>
        <v>623.9</v>
      </c>
      <c r="J59" s="10">
        <f>J60</f>
        <v>1083.9</v>
      </c>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2:55" s="69" customFormat="1" ht="21.75" customHeight="1">
      <c r="B60" s="8" t="s">
        <v>96</v>
      </c>
      <c r="C60" s="9" t="s">
        <v>107</v>
      </c>
      <c r="D60" s="9">
        <v>1</v>
      </c>
      <c r="E60" s="9">
        <v>13</v>
      </c>
      <c r="F60" s="9">
        <v>9990000</v>
      </c>
      <c r="G60" s="9">
        <v>880</v>
      </c>
      <c r="H60" s="10">
        <f>I60-1223.6</f>
        <v>-599.6999999999999</v>
      </c>
      <c r="I60" s="10">
        <v>623.9</v>
      </c>
      <c r="J60" s="10">
        <v>1083.9</v>
      </c>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row>
    <row r="61" spans="2:55" s="69" customFormat="1" ht="21.75" customHeight="1">
      <c r="B61" s="5" t="s">
        <v>28</v>
      </c>
      <c r="C61" s="9" t="s">
        <v>107</v>
      </c>
      <c r="D61" s="6" t="s">
        <v>74</v>
      </c>
      <c r="E61" s="6"/>
      <c r="F61" s="6"/>
      <c r="G61" s="6"/>
      <c r="H61" s="7">
        <f aca="true" t="shared" si="1" ref="H61:H67">I61-299.6</f>
        <v>7.599999999999966</v>
      </c>
      <c r="I61" s="7">
        <f>I67</f>
        <v>307.2</v>
      </c>
      <c r="J61" s="7">
        <v>307.6</v>
      </c>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row>
    <row r="62" spans="2:55" s="69" customFormat="1" ht="21.75" customHeight="1">
      <c r="B62" s="8" t="s">
        <v>29</v>
      </c>
      <c r="C62" s="9" t="s">
        <v>107</v>
      </c>
      <c r="D62" s="9" t="s">
        <v>74</v>
      </c>
      <c r="E62" s="9" t="s">
        <v>78</v>
      </c>
      <c r="F62" s="9"/>
      <c r="G62" s="9"/>
      <c r="H62" s="10">
        <f t="shared" si="1"/>
        <v>7.599999999999966</v>
      </c>
      <c r="I62" s="10">
        <f>I67</f>
        <v>307.2</v>
      </c>
      <c r="J62" s="10">
        <f>J67</f>
        <v>307.6</v>
      </c>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row>
    <row r="63" spans="2:55" s="69" customFormat="1" ht="21.75" customHeight="1">
      <c r="B63" s="8" t="s">
        <v>30</v>
      </c>
      <c r="C63" s="9" t="s">
        <v>107</v>
      </c>
      <c r="D63" s="9" t="s">
        <v>74</v>
      </c>
      <c r="E63" s="9" t="s">
        <v>78</v>
      </c>
      <c r="F63" s="9" t="s">
        <v>110</v>
      </c>
      <c r="G63" s="9"/>
      <c r="H63" s="10">
        <f t="shared" si="1"/>
        <v>7.599999999999966</v>
      </c>
      <c r="I63" s="10">
        <f>I67</f>
        <v>307.2</v>
      </c>
      <c r="J63" s="10">
        <f>J67</f>
        <v>307.6</v>
      </c>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row>
    <row r="64" spans="2:55" s="69" customFormat="1" ht="38.25" customHeight="1">
      <c r="B64" s="8" t="s">
        <v>31</v>
      </c>
      <c r="C64" s="9" t="s">
        <v>107</v>
      </c>
      <c r="D64" s="9" t="s">
        <v>74</v>
      </c>
      <c r="E64" s="9" t="s">
        <v>78</v>
      </c>
      <c r="F64" s="9" t="s">
        <v>111</v>
      </c>
      <c r="G64" s="9"/>
      <c r="H64" s="10">
        <f t="shared" si="1"/>
        <v>7.599999999999966</v>
      </c>
      <c r="I64" s="10">
        <f>I67</f>
        <v>307.2</v>
      </c>
      <c r="J64" s="10">
        <f>J67</f>
        <v>307.6</v>
      </c>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row>
    <row r="65" spans="2:55" s="69" customFormat="1" ht="69.75" customHeight="1">
      <c r="B65" s="8" t="s">
        <v>7</v>
      </c>
      <c r="C65" s="9" t="s">
        <v>107</v>
      </c>
      <c r="D65" s="9" t="s">
        <v>74</v>
      </c>
      <c r="E65" s="9" t="s">
        <v>78</v>
      </c>
      <c r="F65" s="9" t="s">
        <v>111</v>
      </c>
      <c r="G65" s="9">
        <v>100</v>
      </c>
      <c r="H65" s="10">
        <f t="shared" si="1"/>
        <v>7.599999999999966</v>
      </c>
      <c r="I65" s="10">
        <f>I67</f>
        <v>307.2</v>
      </c>
      <c r="J65" s="10">
        <f>J67</f>
        <v>307.6</v>
      </c>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row>
    <row r="66" spans="2:55" s="69" customFormat="1" ht="17.25" customHeight="1">
      <c r="B66" s="8" t="s">
        <v>8</v>
      </c>
      <c r="C66" s="9" t="s">
        <v>107</v>
      </c>
      <c r="D66" s="9" t="s">
        <v>74</v>
      </c>
      <c r="E66" s="9" t="s">
        <v>78</v>
      </c>
      <c r="F66" s="9" t="s">
        <v>111</v>
      </c>
      <c r="G66" s="9">
        <v>120</v>
      </c>
      <c r="H66" s="10">
        <f t="shared" si="1"/>
        <v>7.599999999999966</v>
      </c>
      <c r="I66" s="10">
        <f>I67</f>
        <v>307.2</v>
      </c>
      <c r="J66" s="10">
        <f>J67</f>
        <v>307.6</v>
      </c>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row>
    <row r="67" spans="2:55" s="69" customFormat="1" ht="25.5" customHeight="1">
      <c r="B67" s="8" t="s">
        <v>9</v>
      </c>
      <c r="C67" s="9" t="s">
        <v>107</v>
      </c>
      <c r="D67" s="9" t="s">
        <v>74</v>
      </c>
      <c r="E67" s="9" t="s">
        <v>78</v>
      </c>
      <c r="F67" s="9" t="s">
        <v>111</v>
      </c>
      <c r="G67" s="9" t="s">
        <v>99</v>
      </c>
      <c r="H67" s="10">
        <f t="shared" si="1"/>
        <v>7.599999999999966</v>
      </c>
      <c r="I67" s="10">
        <v>307.2</v>
      </c>
      <c r="J67" s="10">
        <v>307.6</v>
      </c>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row>
    <row r="68" spans="2:55" s="69" customFormat="1" ht="37.5">
      <c r="B68" s="5" t="s">
        <v>32</v>
      </c>
      <c r="C68" s="9" t="s">
        <v>107</v>
      </c>
      <c r="D68" s="6" t="s">
        <v>78</v>
      </c>
      <c r="E68" s="6"/>
      <c r="F68" s="6"/>
      <c r="G68" s="6"/>
      <c r="H68" s="7">
        <f>I68-462.6</f>
        <v>10.599999999999966</v>
      </c>
      <c r="I68" s="7">
        <f>I70+I75</f>
        <v>473.2</v>
      </c>
      <c r="J68" s="7">
        <f>J70+J75</f>
        <v>490.4</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row>
    <row r="69" spans="2:55" s="69" customFormat="1" ht="36" customHeight="1">
      <c r="B69" s="8" t="s">
        <v>33</v>
      </c>
      <c r="C69" s="9" t="s">
        <v>107</v>
      </c>
      <c r="D69" s="9" t="s">
        <v>78</v>
      </c>
      <c r="E69" s="9" t="s">
        <v>79</v>
      </c>
      <c r="F69" s="9"/>
      <c r="G69" s="9"/>
      <c r="H69" s="10">
        <f>I69-462.6</f>
        <v>10.599999999999966</v>
      </c>
      <c r="I69" s="10">
        <v>473.2</v>
      </c>
      <c r="J69" s="10">
        <v>490.4</v>
      </c>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row>
    <row r="70" spans="2:55" s="69" customFormat="1" ht="54.75" customHeight="1">
      <c r="B70" s="8" t="s">
        <v>5</v>
      </c>
      <c r="C70" s="9" t="s">
        <v>107</v>
      </c>
      <c r="D70" s="9" t="s">
        <v>78</v>
      </c>
      <c r="E70" s="9" t="s">
        <v>79</v>
      </c>
      <c r="F70" s="9" t="s">
        <v>75</v>
      </c>
      <c r="G70" s="9"/>
      <c r="H70" s="10">
        <f>I70-175.6</f>
        <v>10.599999999999994</v>
      </c>
      <c r="I70" s="10">
        <f>I74</f>
        <v>186.2</v>
      </c>
      <c r="J70" s="10">
        <f>J74</f>
        <v>186.2</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row>
    <row r="71" spans="2:55" s="69" customFormat="1" ht="20.25" customHeight="1">
      <c r="B71" s="8" t="s">
        <v>12</v>
      </c>
      <c r="C71" s="9" t="s">
        <v>107</v>
      </c>
      <c r="D71" s="9" t="s">
        <v>78</v>
      </c>
      <c r="E71" s="9" t="s">
        <v>79</v>
      </c>
      <c r="F71" s="9" t="s">
        <v>109</v>
      </c>
      <c r="G71" s="9"/>
      <c r="H71" s="10">
        <f>I71-175.6</f>
        <v>10.599999999999994</v>
      </c>
      <c r="I71" s="10">
        <f>I74</f>
        <v>186.2</v>
      </c>
      <c r="J71" s="10">
        <f>J74</f>
        <v>186.2</v>
      </c>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row>
    <row r="72" spans="2:55" s="69" customFormat="1" ht="54.75" customHeight="1">
      <c r="B72" s="8" t="s">
        <v>7</v>
      </c>
      <c r="C72" s="9" t="s">
        <v>107</v>
      </c>
      <c r="D72" s="9" t="s">
        <v>78</v>
      </c>
      <c r="E72" s="9" t="s">
        <v>79</v>
      </c>
      <c r="F72" s="9" t="s">
        <v>109</v>
      </c>
      <c r="G72" s="9">
        <v>100</v>
      </c>
      <c r="H72" s="10">
        <f>I72-175.6</f>
        <v>10.599999999999994</v>
      </c>
      <c r="I72" s="10">
        <f>I74</f>
        <v>186.2</v>
      </c>
      <c r="J72" s="10">
        <f>J74</f>
        <v>186.2</v>
      </c>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row>
    <row r="73" spans="2:55" s="69" customFormat="1" ht="32.25" customHeight="1">
      <c r="B73" s="8" t="s">
        <v>8</v>
      </c>
      <c r="C73" s="9" t="s">
        <v>107</v>
      </c>
      <c r="D73" s="9" t="s">
        <v>78</v>
      </c>
      <c r="E73" s="9" t="s">
        <v>79</v>
      </c>
      <c r="F73" s="9" t="s">
        <v>109</v>
      </c>
      <c r="G73" s="9">
        <v>120</v>
      </c>
      <c r="H73" s="10">
        <f>I73-175.6</f>
        <v>10.599999999999994</v>
      </c>
      <c r="I73" s="10">
        <f>I74</f>
        <v>186.2</v>
      </c>
      <c r="J73" s="10">
        <f>J74</f>
        <v>186.2</v>
      </c>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row>
    <row r="74" spans="2:55" s="69" customFormat="1" ht="22.5" customHeight="1">
      <c r="B74" s="8" t="s">
        <v>9</v>
      </c>
      <c r="C74" s="9" t="s">
        <v>107</v>
      </c>
      <c r="D74" s="9" t="s">
        <v>78</v>
      </c>
      <c r="E74" s="9" t="s">
        <v>79</v>
      </c>
      <c r="F74" s="9" t="s">
        <v>109</v>
      </c>
      <c r="G74" s="9">
        <v>121</v>
      </c>
      <c r="H74" s="10">
        <f>I74-175.6</f>
        <v>10.599999999999994</v>
      </c>
      <c r="I74" s="10">
        <v>186.2</v>
      </c>
      <c r="J74" s="10">
        <v>186.2</v>
      </c>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row>
    <row r="75" spans="2:55" s="69" customFormat="1" ht="22.5" customHeight="1">
      <c r="B75" s="8" t="s">
        <v>34</v>
      </c>
      <c r="C75" s="9" t="s">
        <v>107</v>
      </c>
      <c r="D75" s="9" t="s">
        <v>78</v>
      </c>
      <c r="E75" s="9" t="s">
        <v>79</v>
      </c>
      <c r="F75" s="9">
        <v>7950000</v>
      </c>
      <c r="G75" s="9"/>
      <c r="H75" s="10">
        <f>I75-287</f>
        <v>0</v>
      </c>
      <c r="I75" s="10">
        <f>I79+I83</f>
        <v>287</v>
      </c>
      <c r="J75" s="10">
        <f>J79+J83</f>
        <v>304.2</v>
      </c>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row>
    <row r="76" spans="2:55" s="69" customFormat="1" ht="51" customHeight="1">
      <c r="B76" s="8" t="s">
        <v>35</v>
      </c>
      <c r="C76" s="9" t="s">
        <v>107</v>
      </c>
      <c r="D76" s="9" t="s">
        <v>78</v>
      </c>
      <c r="E76" s="9" t="s">
        <v>79</v>
      </c>
      <c r="F76" s="9">
        <v>7953200</v>
      </c>
      <c r="G76" s="9"/>
      <c r="H76" s="10">
        <f>I76-287</f>
        <v>-5</v>
      </c>
      <c r="I76" s="10">
        <f>I79</f>
        <v>282</v>
      </c>
      <c r="J76" s="10">
        <f>J79</f>
        <v>304.2</v>
      </c>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row>
    <row r="77" spans="2:55" s="69" customFormat="1" ht="38.25" customHeight="1">
      <c r="B77" s="8" t="s">
        <v>13</v>
      </c>
      <c r="C77" s="9" t="s">
        <v>107</v>
      </c>
      <c r="D77" s="9" t="s">
        <v>78</v>
      </c>
      <c r="E77" s="9" t="s">
        <v>79</v>
      </c>
      <c r="F77" s="9">
        <v>7953200</v>
      </c>
      <c r="G77" s="9">
        <v>200</v>
      </c>
      <c r="H77" s="10">
        <f>I77-287</f>
        <v>-5</v>
      </c>
      <c r="I77" s="10">
        <f>I79</f>
        <v>282</v>
      </c>
      <c r="J77" s="10">
        <f>J79</f>
        <v>304.2</v>
      </c>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row>
    <row r="78" spans="2:55" s="69" customFormat="1" ht="38.25" customHeight="1">
      <c r="B78" s="8" t="s">
        <v>14</v>
      </c>
      <c r="C78" s="9" t="s">
        <v>107</v>
      </c>
      <c r="D78" s="9" t="s">
        <v>78</v>
      </c>
      <c r="E78" s="9" t="s">
        <v>79</v>
      </c>
      <c r="F78" s="9">
        <v>7953200</v>
      </c>
      <c r="G78" s="9">
        <v>240</v>
      </c>
      <c r="H78" s="10">
        <f>I78-287</f>
        <v>-5</v>
      </c>
      <c r="I78" s="10">
        <f>I79</f>
        <v>282</v>
      </c>
      <c r="J78" s="10">
        <f>J79</f>
        <v>304.2</v>
      </c>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row>
    <row r="79" spans="2:55" s="69" customFormat="1" ht="18" customHeight="1">
      <c r="B79" s="8" t="s">
        <v>16</v>
      </c>
      <c r="C79" s="9" t="s">
        <v>107</v>
      </c>
      <c r="D79" s="9" t="s">
        <v>78</v>
      </c>
      <c r="E79" s="9" t="s">
        <v>79</v>
      </c>
      <c r="F79" s="9">
        <v>7953200</v>
      </c>
      <c r="G79" s="9">
        <v>244</v>
      </c>
      <c r="H79" s="10">
        <f>I79-287</f>
        <v>-5</v>
      </c>
      <c r="I79" s="10">
        <v>282</v>
      </c>
      <c r="J79" s="10">
        <v>304.2</v>
      </c>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row>
    <row r="80" spans="2:55" s="69" customFormat="1" ht="18" customHeight="1">
      <c r="B80" s="8" t="s">
        <v>36</v>
      </c>
      <c r="C80" s="9" t="s">
        <v>107</v>
      </c>
      <c r="D80" s="9" t="s">
        <v>78</v>
      </c>
      <c r="E80" s="9" t="s">
        <v>79</v>
      </c>
      <c r="F80" s="9">
        <v>7953700</v>
      </c>
      <c r="G80" s="9"/>
      <c r="H80" s="10">
        <f>I80-0</f>
        <v>5</v>
      </c>
      <c r="I80" s="10">
        <f>I83</f>
        <v>5</v>
      </c>
      <c r="J80" s="10">
        <f>J83</f>
        <v>0</v>
      </c>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row>
    <row r="81" spans="2:55" s="69" customFormat="1" ht="18" customHeight="1">
      <c r="B81" s="8" t="s">
        <v>13</v>
      </c>
      <c r="C81" s="9" t="s">
        <v>107</v>
      </c>
      <c r="D81" s="9" t="s">
        <v>78</v>
      </c>
      <c r="E81" s="9" t="s">
        <v>79</v>
      </c>
      <c r="F81" s="9">
        <v>7953700</v>
      </c>
      <c r="G81" s="9">
        <v>200</v>
      </c>
      <c r="H81" s="10">
        <f>I81-0</f>
        <v>5</v>
      </c>
      <c r="I81" s="10">
        <f>I83</f>
        <v>5</v>
      </c>
      <c r="J81" s="10">
        <f>J83</f>
        <v>0</v>
      </c>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row>
    <row r="82" spans="2:55" s="69" customFormat="1" ht="35.25" customHeight="1">
      <c r="B82" s="8" t="s">
        <v>14</v>
      </c>
      <c r="C82" s="9" t="s">
        <v>107</v>
      </c>
      <c r="D82" s="9" t="s">
        <v>78</v>
      </c>
      <c r="E82" s="9" t="s">
        <v>79</v>
      </c>
      <c r="F82" s="9">
        <v>7953700</v>
      </c>
      <c r="G82" s="9">
        <v>240</v>
      </c>
      <c r="H82" s="10">
        <f>I82-0</f>
        <v>5</v>
      </c>
      <c r="I82" s="10">
        <f>I83</f>
        <v>5</v>
      </c>
      <c r="J82" s="10">
        <f>J83</f>
        <v>0</v>
      </c>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row>
    <row r="83" spans="2:55" s="69" customFormat="1" ht="35.25" customHeight="1">
      <c r="B83" s="8" t="s">
        <v>16</v>
      </c>
      <c r="C83" s="9" t="s">
        <v>107</v>
      </c>
      <c r="D83" s="9" t="s">
        <v>78</v>
      </c>
      <c r="E83" s="9" t="s">
        <v>79</v>
      </c>
      <c r="F83" s="9">
        <v>7953700</v>
      </c>
      <c r="G83" s="9">
        <v>244</v>
      </c>
      <c r="H83" s="10">
        <f>I83-0</f>
        <v>5</v>
      </c>
      <c r="I83" s="10">
        <v>5</v>
      </c>
      <c r="J83" s="10">
        <v>0</v>
      </c>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row>
    <row r="84" spans="2:55" s="69" customFormat="1" ht="20.25" customHeight="1">
      <c r="B84" s="5" t="s">
        <v>37</v>
      </c>
      <c r="C84" s="9" t="s">
        <v>107</v>
      </c>
      <c r="D84" s="6" t="s">
        <v>77</v>
      </c>
      <c r="E84" s="6"/>
      <c r="F84" s="6"/>
      <c r="G84" s="6"/>
      <c r="H84" s="7">
        <f>I84-1702</f>
        <v>0</v>
      </c>
      <c r="I84" s="7">
        <f>I90+I95+I99</f>
        <v>1702</v>
      </c>
      <c r="J84" s="7">
        <f>J90+J95+J99</f>
        <v>1720.1</v>
      </c>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row>
    <row r="85" spans="2:55" s="69" customFormat="1" ht="20.25" customHeight="1">
      <c r="B85" s="8" t="s">
        <v>38</v>
      </c>
      <c r="C85" s="9" t="s">
        <v>107</v>
      </c>
      <c r="D85" s="9" t="s">
        <v>77</v>
      </c>
      <c r="E85" s="9" t="s">
        <v>79</v>
      </c>
      <c r="F85" s="9"/>
      <c r="G85" s="9"/>
      <c r="H85" s="10">
        <f>I85-1702</f>
        <v>0</v>
      </c>
      <c r="I85" s="10">
        <f>I90+I95+I99</f>
        <v>1702</v>
      </c>
      <c r="J85" s="10">
        <f>J90+J95+J99</f>
        <v>1720.1</v>
      </c>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row>
    <row r="86" spans="2:55" s="69" customFormat="1" ht="20.25" customHeight="1">
      <c r="B86" s="8" t="s">
        <v>39</v>
      </c>
      <c r="C86" s="9" t="s">
        <v>107</v>
      </c>
      <c r="D86" s="9" t="s">
        <v>77</v>
      </c>
      <c r="E86" s="9" t="s">
        <v>79</v>
      </c>
      <c r="F86" s="9">
        <v>5220000</v>
      </c>
      <c r="G86" s="9"/>
      <c r="H86" s="10">
        <f>I86-1400</f>
        <v>0</v>
      </c>
      <c r="I86" s="10">
        <f>I90</f>
        <v>1400</v>
      </c>
      <c r="J86" s="10">
        <f>J90</f>
        <v>1400</v>
      </c>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row>
    <row r="87" spans="2:55" s="69" customFormat="1" ht="35.25" customHeight="1">
      <c r="B87" s="8" t="s">
        <v>40</v>
      </c>
      <c r="C87" s="9" t="s">
        <v>107</v>
      </c>
      <c r="D87" s="9" t="s">
        <v>77</v>
      </c>
      <c r="E87" s="9" t="s">
        <v>79</v>
      </c>
      <c r="F87" s="9">
        <v>5222700</v>
      </c>
      <c r="G87" s="9"/>
      <c r="H87" s="10">
        <f>I87-1400</f>
        <v>0</v>
      </c>
      <c r="I87" s="10">
        <f>I90</f>
        <v>1400</v>
      </c>
      <c r="J87" s="10">
        <f>J90</f>
        <v>1400</v>
      </c>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row>
    <row r="88" spans="2:55" s="69" customFormat="1" ht="35.25" customHeight="1">
      <c r="B88" s="8" t="s">
        <v>13</v>
      </c>
      <c r="C88" s="9" t="s">
        <v>107</v>
      </c>
      <c r="D88" s="9" t="s">
        <v>77</v>
      </c>
      <c r="E88" s="9" t="s">
        <v>79</v>
      </c>
      <c r="F88" s="9">
        <v>5222700</v>
      </c>
      <c r="G88" s="9">
        <v>200</v>
      </c>
      <c r="H88" s="10">
        <f>I88-1400</f>
        <v>0</v>
      </c>
      <c r="I88" s="10">
        <f>I90</f>
        <v>1400</v>
      </c>
      <c r="J88" s="10">
        <f>J90</f>
        <v>1400</v>
      </c>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row>
    <row r="89" spans="2:55" s="69" customFormat="1" ht="35.25" customHeight="1">
      <c r="B89" s="8" t="s">
        <v>14</v>
      </c>
      <c r="C89" s="9" t="s">
        <v>107</v>
      </c>
      <c r="D89" s="9" t="s">
        <v>77</v>
      </c>
      <c r="E89" s="9" t="s">
        <v>79</v>
      </c>
      <c r="F89" s="9">
        <v>5222700</v>
      </c>
      <c r="G89" s="9">
        <v>240</v>
      </c>
      <c r="H89" s="10">
        <f>I89-1400</f>
        <v>0</v>
      </c>
      <c r="I89" s="10">
        <f>I90</f>
        <v>1400</v>
      </c>
      <c r="J89" s="10">
        <f>J90</f>
        <v>1400</v>
      </c>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row>
    <row r="90" spans="2:55" s="69" customFormat="1" ht="35.25" customHeight="1">
      <c r="B90" s="8" t="s">
        <v>16</v>
      </c>
      <c r="C90" s="9" t="s">
        <v>107</v>
      </c>
      <c r="D90" s="9" t="s">
        <v>77</v>
      </c>
      <c r="E90" s="9" t="s">
        <v>79</v>
      </c>
      <c r="F90" s="9">
        <v>5222700</v>
      </c>
      <c r="G90" s="9">
        <v>244</v>
      </c>
      <c r="H90" s="10">
        <f>I90-1400</f>
        <v>0</v>
      </c>
      <c r="I90" s="10">
        <v>1400</v>
      </c>
      <c r="J90" s="10">
        <v>1400</v>
      </c>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row>
    <row r="91" spans="2:55" s="69" customFormat="1" ht="20.25" customHeight="1">
      <c r="B91" s="8" t="s">
        <v>34</v>
      </c>
      <c r="C91" s="9" t="s">
        <v>107</v>
      </c>
      <c r="D91" s="9" t="s">
        <v>77</v>
      </c>
      <c r="E91" s="9" t="s">
        <v>79</v>
      </c>
      <c r="F91" s="9">
        <v>7950000</v>
      </c>
      <c r="G91" s="9"/>
      <c r="H91" s="10">
        <f>I91-302</f>
        <v>0</v>
      </c>
      <c r="I91" s="10">
        <f>I95+I99</f>
        <v>302</v>
      </c>
      <c r="J91" s="10">
        <f>J95+J99</f>
        <v>320.1</v>
      </c>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row>
    <row r="92" spans="2:55" s="69" customFormat="1" ht="59.25" customHeight="1">
      <c r="B92" s="8" t="s">
        <v>365</v>
      </c>
      <c r="C92" s="9" t="s">
        <v>107</v>
      </c>
      <c r="D92" s="9" t="s">
        <v>77</v>
      </c>
      <c r="E92" s="9" t="s">
        <v>79</v>
      </c>
      <c r="F92" s="9" t="s">
        <v>362</v>
      </c>
      <c r="G92" s="9"/>
      <c r="H92" s="10">
        <v>170</v>
      </c>
      <c r="I92" s="10">
        <v>170</v>
      </c>
      <c r="J92" s="10">
        <v>180</v>
      </c>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row>
    <row r="93" spans="2:55" s="69" customFormat="1" ht="34.5" customHeight="1">
      <c r="B93" s="8" t="s">
        <v>13</v>
      </c>
      <c r="C93" s="9" t="s">
        <v>107</v>
      </c>
      <c r="D93" s="9" t="s">
        <v>77</v>
      </c>
      <c r="E93" s="9" t="s">
        <v>79</v>
      </c>
      <c r="F93" s="9" t="s">
        <v>362</v>
      </c>
      <c r="G93" s="9" t="s">
        <v>363</v>
      </c>
      <c r="H93" s="10">
        <v>170</v>
      </c>
      <c r="I93" s="10">
        <v>170</v>
      </c>
      <c r="J93" s="10">
        <v>180</v>
      </c>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row>
    <row r="94" spans="2:55" s="69" customFormat="1" ht="34.5" customHeight="1">
      <c r="B94" s="8" t="s">
        <v>14</v>
      </c>
      <c r="C94" s="9" t="s">
        <v>107</v>
      </c>
      <c r="D94" s="9" t="s">
        <v>77</v>
      </c>
      <c r="E94" s="9" t="s">
        <v>79</v>
      </c>
      <c r="F94" s="9" t="s">
        <v>362</v>
      </c>
      <c r="G94" s="9" t="s">
        <v>364</v>
      </c>
      <c r="H94" s="10">
        <v>170</v>
      </c>
      <c r="I94" s="10">
        <v>170</v>
      </c>
      <c r="J94" s="10">
        <v>180</v>
      </c>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row>
    <row r="95" spans="2:55" s="69" customFormat="1" ht="34.5" customHeight="1">
      <c r="B95" s="8" t="s">
        <v>16</v>
      </c>
      <c r="C95" s="9" t="s">
        <v>107</v>
      </c>
      <c r="D95" s="9" t="s">
        <v>77</v>
      </c>
      <c r="E95" s="9" t="s">
        <v>79</v>
      </c>
      <c r="F95" s="9">
        <v>7951100</v>
      </c>
      <c r="G95" s="9">
        <v>244</v>
      </c>
      <c r="H95" s="10">
        <v>170</v>
      </c>
      <c r="I95" s="10">
        <v>170</v>
      </c>
      <c r="J95" s="10">
        <v>180</v>
      </c>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row>
    <row r="96" spans="2:55" s="69" customFormat="1" ht="55.5" customHeight="1">
      <c r="B96" s="8" t="s">
        <v>41</v>
      </c>
      <c r="C96" s="9" t="s">
        <v>107</v>
      </c>
      <c r="D96" s="9" t="s">
        <v>77</v>
      </c>
      <c r="E96" s="9" t="s">
        <v>79</v>
      </c>
      <c r="F96" s="9">
        <v>7952700</v>
      </c>
      <c r="G96" s="9"/>
      <c r="H96" s="10">
        <f>I96-302</f>
        <v>-170</v>
      </c>
      <c r="I96" s="10">
        <f>I99</f>
        <v>132</v>
      </c>
      <c r="J96" s="10">
        <f>J99</f>
        <v>140.1</v>
      </c>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row>
    <row r="97" spans="2:55" s="69" customFormat="1" ht="34.5" customHeight="1">
      <c r="B97" s="8" t="s">
        <v>13</v>
      </c>
      <c r="C97" s="9" t="s">
        <v>107</v>
      </c>
      <c r="D97" s="9" t="s">
        <v>77</v>
      </c>
      <c r="E97" s="9" t="s">
        <v>79</v>
      </c>
      <c r="F97" s="9">
        <v>7952700</v>
      </c>
      <c r="G97" s="9">
        <v>200</v>
      </c>
      <c r="H97" s="10">
        <f>I97-302</f>
        <v>-170</v>
      </c>
      <c r="I97" s="10">
        <f>I99</f>
        <v>132</v>
      </c>
      <c r="J97" s="10">
        <f>J99</f>
        <v>140.1</v>
      </c>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row>
    <row r="98" spans="2:55" s="69" customFormat="1" ht="34.5" customHeight="1">
      <c r="B98" s="8" t="s">
        <v>14</v>
      </c>
      <c r="C98" s="9" t="s">
        <v>107</v>
      </c>
      <c r="D98" s="9" t="s">
        <v>77</v>
      </c>
      <c r="E98" s="9" t="s">
        <v>79</v>
      </c>
      <c r="F98" s="9">
        <v>7952700</v>
      </c>
      <c r="G98" s="9">
        <v>240</v>
      </c>
      <c r="H98" s="10">
        <f>I98-302</f>
        <v>-170</v>
      </c>
      <c r="I98" s="10">
        <f>I99</f>
        <v>132</v>
      </c>
      <c r="J98" s="10">
        <f>J99</f>
        <v>140.1</v>
      </c>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row>
    <row r="99" spans="2:55" s="69" customFormat="1" ht="34.5" customHeight="1">
      <c r="B99" s="8" t="s">
        <v>16</v>
      </c>
      <c r="C99" s="9" t="s">
        <v>107</v>
      </c>
      <c r="D99" s="9" t="s">
        <v>77</v>
      </c>
      <c r="E99" s="9" t="s">
        <v>79</v>
      </c>
      <c r="F99" s="9">
        <v>7952700</v>
      </c>
      <c r="G99" s="9">
        <v>244</v>
      </c>
      <c r="H99" s="10">
        <f>I99-302</f>
        <v>-170</v>
      </c>
      <c r="I99" s="10">
        <v>132</v>
      </c>
      <c r="J99" s="10">
        <v>140.1</v>
      </c>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row>
    <row r="100" spans="2:55" s="69" customFormat="1" ht="16.5" customHeight="1">
      <c r="B100" s="5" t="s">
        <v>42</v>
      </c>
      <c r="C100" s="6" t="s">
        <v>107</v>
      </c>
      <c r="D100" s="6" t="s">
        <v>80</v>
      </c>
      <c r="E100" s="6"/>
      <c r="F100" s="6"/>
      <c r="G100" s="6"/>
      <c r="H100" s="7">
        <f>I100-9169.9</f>
        <v>-579.2999999999993</v>
      </c>
      <c r="I100" s="7">
        <f>I101+I112</f>
        <v>8590.6</v>
      </c>
      <c r="J100" s="7">
        <f>J101+J112</f>
        <v>5284.099999999999</v>
      </c>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row>
    <row r="101" spans="2:55" s="69" customFormat="1" ht="16.5" customHeight="1">
      <c r="B101" s="71" t="s">
        <v>46</v>
      </c>
      <c r="C101" s="9" t="s">
        <v>107</v>
      </c>
      <c r="D101" s="9" t="s">
        <v>80</v>
      </c>
      <c r="E101" s="9" t="s">
        <v>74</v>
      </c>
      <c r="F101" s="72"/>
      <c r="G101" s="72"/>
      <c r="H101" s="10">
        <f>I101-4651.2</f>
        <v>-440.6999999999998</v>
      </c>
      <c r="I101" s="10">
        <f>I107+I111</f>
        <v>4210.5</v>
      </c>
      <c r="J101" s="10">
        <f>J107+J111</f>
        <v>481.2</v>
      </c>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row>
    <row r="102" spans="2:55" s="69" customFormat="1" ht="16.5" customHeight="1">
      <c r="B102" s="71" t="s">
        <v>39</v>
      </c>
      <c r="C102" s="9" t="s">
        <v>107</v>
      </c>
      <c r="D102" s="9" t="s">
        <v>80</v>
      </c>
      <c r="E102" s="9" t="s">
        <v>74</v>
      </c>
      <c r="F102" s="72">
        <v>5220000</v>
      </c>
      <c r="G102" s="72"/>
      <c r="H102" s="10">
        <f aca="true" t="shared" si="2" ref="H102:H107">I102-4651.2</f>
        <v>-440.6999999999998</v>
      </c>
      <c r="I102" s="10">
        <f>I107</f>
        <v>4210.5</v>
      </c>
      <c r="J102" s="10">
        <f>J107</f>
        <v>0</v>
      </c>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row>
    <row r="103" spans="1:55" s="80" customFormat="1" ht="75.75" customHeight="1">
      <c r="A103" s="73"/>
      <c r="B103" s="74" t="s">
        <v>101</v>
      </c>
      <c r="C103" s="9" t="s">
        <v>107</v>
      </c>
      <c r="D103" s="75" t="s">
        <v>80</v>
      </c>
      <c r="E103" s="76" t="s">
        <v>74</v>
      </c>
      <c r="F103" s="77">
        <v>5222900</v>
      </c>
      <c r="G103" s="74"/>
      <c r="H103" s="10">
        <f t="shared" si="2"/>
        <v>-440.6999999999998</v>
      </c>
      <c r="I103" s="10">
        <f>I107</f>
        <v>4210.5</v>
      </c>
      <c r="J103" s="78">
        <f>J107</f>
        <v>0</v>
      </c>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row>
    <row r="104" spans="1:55" s="82" customFormat="1" ht="36" customHeight="1">
      <c r="A104" s="81"/>
      <c r="B104" s="71" t="s">
        <v>100</v>
      </c>
      <c r="C104" s="9" t="s">
        <v>107</v>
      </c>
      <c r="D104" s="9" t="s">
        <v>80</v>
      </c>
      <c r="E104" s="9" t="s">
        <v>74</v>
      </c>
      <c r="F104" s="72">
        <v>5222908</v>
      </c>
      <c r="G104" s="71"/>
      <c r="H104" s="10">
        <f t="shared" si="2"/>
        <v>-440.6999999999998</v>
      </c>
      <c r="I104" s="10">
        <f>I107</f>
        <v>4210.5</v>
      </c>
      <c r="J104" s="10">
        <f>J107</f>
        <v>0</v>
      </c>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row>
    <row r="105" spans="2:55" s="69" customFormat="1" ht="21.75" customHeight="1">
      <c r="B105" s="74" t="s">
        <v>13</v>
      </c>
      <c r="C105" s="9" t="s">
        <v>107</v>
      </c>
      <c r="D105" s="9" t="s">
        <v>80</v>
      </c>
      <c r="E105" s="9" t="s">
        <v>74</v>
      </c>
      <c r="F105" s="72">
        <v>5222908</v>
      </c>
      <c r="G105" s="71">
        <v>200</v>
      </c>
      <c r="H105" s="10">
        <f t="shared" si="2"/>
        <v>-440.6999999999998</v>
      </c>
      <c r="I105" s="10">
        <f>I107</f>
        <v>4210.5</v>
      </c>
      <c r="J105" s="10">
        <f>J107</f>
        <v>0</v>
      </c>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row>
    <row r="106" spans="1:55" s="82" customFormat="1" ht="35.25" customHeight="1">
      <c r="A106" s="81"/>
      <c r="B106" s="71" t="s">
        <v>14</v>
      </c>
      <c r="C106" s="9" t="s">
        <v>107</v>
      </c>
      <c r="D106" s="9" t="s">
        <v>80</v>
      </c>
      <c r="E106" s="9" t="s">
        <v>74</v>
      </c>
      <c r="F106" s="83">
        <v>5222908</v>
      </c>
      <c r="G106" s="83">
        <v>240</v>
      </c>
      <c r="H106" s="10">
        <f t="shared" si="2"/>
        <v>-440.6999999999998</v>
      </c>
      <c r="I106" s="10">
        <f>I107</f>
        <v>4210.5</v>
      </c>
      <c r="J106" s="10">
        <f>J107</f>
        <v>0</v>
      </c>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row>
    <row r="107" spans="2:55" s="69" customFormat="1" ht="35.25" customHeight="1">
      <c r="B107" s="74" t="s">
        <v>16</v>
      </c>
      <c r="C107" s="9" t="s">
        <v>107</v>
      </c>
      <c r="D107" s="9" t="s">
        <v>80</v>
      </c>
      <c r="E107" s="9" t="s">
        <v>74</v>
      </c>
      <c r="F107" s="83">
        <v>5222908</v>
      </c>
      <c r="G107" s="83">
        <v>244</v>
      </c>
      <c r="H107" s="10">
        <f t="shared" si="2"/>
        <v>-440.6999999999998</v>
      </c>
      <c r="I107" s="10">
        <v>4210.5</v>
      </c>
      <c r="J107" s="10">
        <v>0</v>
      </c>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row>
    <row r="108" spans="2:55" s="69" customFormat="1" ht="35.25" customHeight="1">
      <c r="B108" s="8" t="s">
        <v>47</v>
      </c>
      <c r="C108" s="9" t="s">
        <v>107</v>
      </c>
      <c r="D108" s="9" t="s">
        <v>80</v>
      </c>
      <c r="E108" s="9" t="s">
        <v>74</v>
      </c>
      <c r="F108" s="9">
        <v>7951500</v>
      </c>
      <c r="G108" s="9"/>
      <c r="H108" s="10">
        <f>I108-0</f>
        <v>0</v>
      </c>
      <c r="I108" s="10">
        <f>I111</f>
        <v>0</v>
      </c>
      <c r="J108" s="10">
        <f>J111</f>
        <v>481.2</v>
      </c>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row>
    <row r="109" spans="2:55" s="69" customFormat="1" ht="35.25" customHeight="1">
      <c r="B109" s="8" t="s">
        <v>13</v>
      </c>
      <c r="C109" s="9" t="s">
        <v>107</v>
      </c>
      <c r="D109" s="9" t="s">
        <v>80</v>
      </c>
      <c r="E109" s="9" t="s">
        <v>74</v>
      </c>
      <c r="F109" s="9">
        <v>7951500</v>
      </c>
      <c r="G109" s="9">
        <v>200</v>
      </c>
      <c r="H109" s="10">
        <f>I109-0</f>
        <v>0</v>
      </c>
      <c r="I109" s="10">
        <f>I111</f>
        <v>0</v>
      </c>
      <c r="J109" s="10">
        <f>J111</f>
        <v>481.2</v>
      </c>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row>
    <row r="110" spans="2:55" s="69" customFormat="1" ht="35.25" customHeight="1">
      <c r="B110" s="8" t="s">
        <v>14</v>
      </c>
      <c r="C110" s="9" t="s">
        <v>107</v>
      </c>
      <c r="D110" s="9" t="s">
        <v>80</v>
      </c>
      <c r="E110" s="9" t="s">
        <v>74</v>
      </c>
      <c r="F110" s="9">
        <v>7951500</v>
      </c>
      <c r="G110" s="9">
        <v>240</v>
      </c>
      <c r="H110" s="10">
        <f>I110-0</f>
        <v>0</v>
      </c>
      <c r="I110" s="10">
        <f>I111</f>
        <v>0</v>
      </c>
      <c r="J110" s="10">
        <f>J111</f>
        <v>481.2</v>
      </c>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row>
    <row r="111" spans="2:55" s="69" customFormat="1" ht="35.25" customHeight="1">
      <c r="B111" s="74" t="s">
        <v>16</v>
      </c>
      <c r="C111" s="9" t="s">
        <v>107</v>
      </c>
      <c r="D111" s="9" t="s">
        <v>80</v>
      </c>
      <c r="E111" s="9" t="s">
        <v>74</v>
      </c>
      <c r="F111" s="83">
        <v>5222908</v>
      </c>
      <c r="G111" s="83">
        <v>244</v>
      </c>
      <c r="H111" s="10">
        <f>I111-0</f>
        <v>0</v>
      </c>
      <c r="I111" s="10">
        <v>0</v>
      </c>
      <c r="J111" s="10">
        <v>481.2</v>
      </c>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row>
    <row r="112" spans="2:55" s="69" customFormat="1" ht="15.75" customHeight="1">
      <c r="B112" s="8" t="s">
        <v>48</v>
      </c>
      <c r="C112" s="9" t="s">
        <v>107</v>
      </c>
      <c r="D112" s="9" t="s">
        <v>80</v>
      </c>
      <c r="E112" s="9" t="s">
        <v>78</v>
      </c>
      <c r="F112" s="9"/>
      <c r="G112" s="9"/>
      <c r="H112" s="10">
        <f aca="true" t="shared" si="3" ref="H112:H117">I112-4518.7</f>
        <v>-138.59999999999945</v>
      </c>
      <c r="I112" s="10">
        <f>I117</f>
        <v>4380.1</v>
      </c>
      <c r="J112" s="10">
        <f>J117</f>
        <v>4802.9</v>
      </c>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row>
    <row r="113" spans="2:55" s="69" customFormat="1" ht="15.75" customHeight="1">
      <c r="B113" s="8" t="s">
        <v>34</v>
      </c>
      <c r="C113" s="9" t="s">
        <v>107</v>
      </c>
      <c r="D113" s="9" t="s">
        <v>80</v>
      </c>
      <c r="E113" s="9" t="s">
        <v>78</v>
      </c>
      <c r="F113" s="9">
        <v>7950000</v>
      </c>
      <c r="G113" s="9"/>
      <c r="H113" s="10">
        <f t="shared" si="3"/>
        <v>-138.59999999999945</v>
      </c>
      <c r="I113" s="10">
        <f>I117</f>
        <v>4380.1</v>
      </c>
      <c r="J113" s="10">
        <f>J117</f>
        <v>4802.9</v>
      </c>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row>
    <row r="114" spans="2:55" s="69" customFormat="1" ht="15.75" customHeight="1">
      <c r="B114" s="8" t="s">
        <v>49</v>
      </c>
      <c r="C114" s="9" t="s">
        <v>107</v>
      </c>
      <c r="D114" s="9" t="s">
        <v>80</v>
      </c>
      <c r="E114" s="9" t="s">
        <v>78</v>
      </c>
      <c r="F114" s="9">
        <v>7956000</v>
      </c>
      <c r="G114" s="9"/>
      <c r="H114" s="10">
        <f t="shared" si="3"/>
        <v>-138.59999999999945</v>
      </c>
      <c r="I114" s="10">
        <f>I117</f>
        <v>4380.1</v>
      </c>
      <c r="J114" s="10">
        <f>J117</f>
        <v>4802.9</v>
      </c>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row>
    <row r="115" spans="2:55" s="69" customFormat="1" ht="15.75" customHeight="1">
      <c r="B115" s="8" t="s">
        <v>13</v>
      </c>
      <c r="C115" s="9" t="s">
        <v>107</v>
      </c>
      <c r="D115" s="9" t="s">
        <v>80</v>
      </c>
      <c r="E115" s="9" t="s">
        <v>78</v>
      </c>
      <c r="F115" s="9">
        <v>7956000</v>
      </c>
      <c r="G115" s="9">
        <v>200</v>
      </c>
      <c r="H115" s="10">
        <f t="shared" si="3"/>
        <v>-138.59999999999945</v>
      </c>
      <c r="I115" s="10">
        <f>I117</f>
        <v>4380.1</v>
      </c>
      <c r="J115" s="10">
        <f>J117</f>
        <v>4802.9</v>
      </c>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row>
    <row r="116" spans="2:55" s="69" customFormat="1" ht="34.5" customHeight="1">
      <c r="B116" s="8" t="s">
        <v>14</v>
      </c>
      <c r="C116" s="9" t="s">
        <v>107</v>
      </c>
      <c r="D116" s="9" t="s">
        <v>80</v>
      </c>
      <c r="E116" s="9" t="s">
        <v>78</v>
      </c>
      <c r="F116" s="9">
        <v>7956000</v>
      </c>
      <c r="G116" s="9">
        <v>240</v>
      </c>
      <c r="H116" s="10">
        <f t="shared" si="3"/>
        <v>-138.59999999999945</v>
      </c>
      <c r="I116" s="10">
        <f>I117</f>
        <v>4380.1</v>
      </c>
      <c r="J116" s="10">
        <f>J117</f>
        <v>4802.9</v>
      </c>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row>
    <row r="117" spans="2:55" s="69" customFormat="1" ht="34.5" customHeight="1">
      <c r="B117" s="8" t="s">
        <v>16</v>
      </c>
      <c r="C117" s="9" t="s">
        <v>107</v>
      </c>
      <c r="D117" s="9" t="s">
        <v>80</v>
      </c>
      <c r="E117" s="9" t="s">
        <v>78</v>
      </c>
      <c r="F117" s="9">
        <v>7956000</v>
      </c>
      <c r="G117" s="9">
        <v>244</v>
      </c>
      <c r="H117" s="10">
        <f t="shared" si="3"/>
        <v>-138.59999999999945</v>
      </c>
      <c r="I117" s="10">
        <v>4380.1</v>
      </c>
      <c r="J117" s="10">
        <v>4802.9</v>
      </c>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row>
    <row r="118" spans="2:55" s="69" customFormat="1" ht="17.25" customHeight="1">
      <c r="B118" s="5" t="s">
        <v>50</v>
      </c>
      <c r="C118" s="9" t="s">
        <v>107</v>
      </c>
      <c r="D118" s="6" t="s">
        <v>81</v>
      </c>
      <c r="E118" s="6"/>
      <c r="F118" s="6"/>
      <c r="G118" s="6"/>
      <c r="H118" s="7">
        <f>I118-135</f>
        <v>-4</v>
      </c>
      <c r="I118" s="7">
        <f>I125</f>
        <v>131</v>
      </c>
      <c r="J118" s="7">
        <v>130</v>
      </c>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row>
    <row r="119" spans="2:55" s="69" customFormat="1" ht="17.25" customHeight="1">
      <c r="B119" s="8" t="s">
        <v>51</v>
      </c>
      <c r="C119" s="9" t="s">
        <v>107</v>
      </c>
      <c r="D119" s="9" t="s">
        <v>81</v>
      </c>
      <c r="E119" s="9" t="s">
        <v>80</v>
      </c>
      <c r="F119" s="9"/>
      <c r="G119" s="9"/>
      <c r="H119" s="10">
        <f>I119-135</f>
        <v>-4</v>
      </c>
      <c r="I119" s="10">
        <f>I125</f>
        <v>131</v>
      </c>
      <c r="J119" s="10">
        <f>J125</f>
        <v>130</v>
      </c>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row>
    <row r="120" spans="2:55" s="69" customFormat="1" ht="17.25" customHeight="1">
      <c r="B120" s="8" t="s">
        <v>34</v>
      </c>
      <c r="C120" s="9" t="s">
        <v>107</v>
      </c>
      <c r="D120" s="9" t="s">
        <v>81</v>
      </c>
      <c r="E120" s="9" t="s">
        <v>80</v>
      </c>
      <c r="F120" s="9">
        <v>7950000</v>
      </c>
      <c r="G120" s="9"/>
      <c r="H120" s="10">
        <f aca="true" t="shared" si="4" ref="H120:H125">I120-135</f>
        <v>-4</v>
      </c>
      <c r="I120" s="10">
        <f>I125</f>
        <v>131</v>
      </c>
      <c r="J120" s="10">
        <f>J125</f>
        <v>130</v>
      </c>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row>
    <row r="121" spans="2:55" s="69" customFormat="1" ht="55.5" customHeight="1">
      <c r="B121" s="8" t="s">
        <v>52</v>
      </c>
      <c r="C121" s="9" t="s">
        <v>107</v>
      </c>
      <c r="D121" s="9" t="s">
        <v>81</v>
      </c>
      <c r="E121" s="9" t="s">
        <v>80</v>
      </c>
      <c r="F121" s="9">
        <v>7951400</v>
      </c>
      <c r="G121" s="9"/>
      <c r="H121" s="10">
        <f t="shared" si="4"/>
        <v>-4</v>
      </c>
      <c r="I121" s="10">
        <f>I125</f>
        <v>131</v>
      </c>
      <c r="J121" s="10">
        <f>J125</f>
        <v>130</v>
      </c>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row>
    <row r="122" spans="2:55" s="69" customFormat="1" ht="33.75" customHeight="1">
      <c r="B122" s="8" t="s">
        <v>53</v>
      </c>
      <c r="C122" s="9" t="s">
        <v>107</v>
      </c>
      <c r="D122" s="9" t="s">
        <v>81</v>
      </c>
      <c r="E122" s="9" t="s">
        <v>80</v>
      </c>
      <c r="F122" s="9">
        <v>7951401</v>
      </c>
      <c r="G122" s="9"/>
      <c r="H122" s="10">
        <f t="shared" si="4"/>
        <v>-4</v>
      </c>
      <c r="I122" s="10">
        <f>I125</f>
        <v>131</v>
      </c>
      <c r="J122" s="10">
        <f>J125</f>
        <v>130</v>
      </c>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row>
    <row r="123" spans="2:55" s="69" customFormat="1" ht="33.75" customHeight="1">
      <c r="B123" s="8" t="s">
        <v>13</v>
      </c>
      <c r="C123" s="9" t="s">
        <v>107</v>
      </c>
      <c r="D123" s="9" t="s">
        <v>81</v>
      </c>
      <c r="E123" s="9" t="s">
        <v>80</v>
      </c>
      <c r="F123" s="9">
        <v>7951401</v>
      </c>
      <c r="G123" s="9">
        <v>200</v>
      </c>
      <c r="H123" s="10">
        <f t="shared" si="4"/>
        <v>-4</v>
      </c>
      <c r="I123" s="10">
        <f>I125</f>
        <v>131</v>
      </c>
      <c r="J123" s="10">
        <f>J125</f>
        <v>130</v>
      </c>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row>
    <row r="124" spans="2:55" s="69" customFormat="1" ht="33.75" customHeight="1">
      <c r="B124" s="8" t="s">
        <v>14</v>
      </c>
      <c r="C124" s="9" t="s">
        <v>107</v>
      </c>
      <c r="D124" s="9" t="s">
        <v>81</v>
      </c>
      <c r="E124" s="9" t="s">
        <v>80</v>
      </c>
      <c r="F124" s="9">
        <v>7951401</v>
      </c>
      <c r="G124" s="9">
        <v>240</v>
      </c>
      <c r="H124" s="10">
        <f t="shared" si="4"/>
        <v>-4</v>
      </c>
      <c r="I124" s="10">
        <f>I125</f>
        <v>131</v>
      </c>
      <c r="J124" s="10">
        <f>J125</f>
        <v>130</v>
      </c>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row>
    <row r="125" spans="2:55" s="69" customFormat="1" ht="33.75" customHeight="1">
      <c r="B125" s="8" t="s">
        <v>16</v>
      </c>
      <c r="C125" s="9" t="s">
        <v>107</v>
      </c>
      <c r="D125" s="9" t="s">
        <v>81</v>
      </c>
      <c r="E125" s="9" t="s">
        <v>80</v>
      </c>
      <c r="F125" s="9">
        <v>7951401</v>
      </c>
      <c r="G125" s="9">
        <v>244</v>
      </c>
      <c r="H125" s="10">
        <f t="shared" si="4"/>
        <v>-4</v>
      </c>
      <c r="I125" s="10">
        <v>131</v>
      </c>
      <c r="J125" s="10">
        <v>130</v>
      </c>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row>
    <row r="126" spans="2:55" s="69" customFormat="1" ht="18.75" customHeight="1">
      <c r="B126" s="5" t="s">
        <v>54</v>
      </c>
      <c r="C126" s="9" t="s">
        <v>107</v>
      </c>
      <c r="D126" s="6" t="s">
        <v>82</v>
      </c>
      <c r="E126" s="6"/>
      <c r="F126" s="6"/>
      <c r="G126" s="6"/>
      <c r="H126" s="7">
        <f aca="true" t="shared" si="5" ref="H126:H132">I126-3191.9</f>
        <v>962.4000000000001</v>
      </c>
      <c r="I126" s="7">
        <f>I132</f>
        <v>4154.3</v>
      </c>
      <c r="J126" s="7">
        <f>J132</f>
        <v>4329.3</v>
      </c>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row>
    <row r="127" spans="2:55" s="69" customFormat="1" ht="18.75" customHeight="1">
      <c r="B127" s="8" t="s">
        <v>55</v>
      </c>
      <c r="C127" s="9" t="s">
        <v>107</v>
      </c>
      <c r="D127" s="9" t="s">
        <v>82</v>
      </c>
      <c r="E127" s="9" t="s">
        <v>73</v>
      </c>
      <c r="F127" s="9"/>
      <c r="G127" s="9"/>
      <c r="H127" s="10">
        <f t="shared" si="5"/>
        <v>962.4000000000001</v>
      </c>
      <c r="I127" s="10">
        <f>I132</f>
        <v>4154.3</v>
      </c>
      <c r="J127" s="10">
        <f>J132</f>
        <v>4329.3</v>
      </c>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row>
    <row r="128" spans="2:55" s="69" customFormat="1" ht="18.75" customHeight="1">
      <c r="B128" s="8" t="s">
        <v>34</v>
      </c>
      <c r="C128" s="9" t="s">
        <v>107</v>
      </c>
      <c r="D128" s="9" t="s">
        <v>82</v>
      </c>
      <c r="E128" s="9" t="s">
        <v>73</v>
      </c>
      <c r="F128" s="9">
        <v>7950000</v>
      </c>
      <c r="G128" s="9"/>
      <c r="H128" s="10">
        <f t="shared" si="5"/>
        <v>962.4000000000001</v>
      </c>
      <c r="I128" s="10">
        <f>I132</f>
        <v>4154.3</v>
      </c>
      <c r="J128" s="10">
        <f>J132</f>
        <v>4329.3</v>
      </c>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row>
    <row r="129" spans="2:55" s="69" customFormat="1" ht="34.5" customHeight="1">
      <c r="B129" s="8" t="s">
        <v>56</v>
      </c>
      <c r="C129" s="9" t="s">
        <v>107</v>
      </c>
      <c r="D129" s="9" t="s">
        <v>82</v>
      </c>
      <c r="E129" s="9" t="s">
        <v>73</v>
      </c>
      <c r="F129" s="9">
        <v>7950900</v>
      </c>
      <c r="G129" s="9"/>
      <c r="H129" s="10">
        <f t="shared" si="5"/>
        <v>962.4000000000001</v>
      </c>
      <c r="I129" s="10">
        <f>I132</f>
        <v>4154.3</v>
      </c>
      <c r="J129" s="10">
        <f>J132</f>
        <v>4329.3</v>
      </c>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row>
    <row r="130" spans="2:55" s="69" customFormat="1" ht="34.5" customHeight="1">
      <c r="B130" s="8" t="s">
        <v>87</v>
      </c>
      <c r="C130" s="9" t="s">
        <v>107</v>
      </c>
      <c r="D130" s="9" t="s">
        <v>82</v>
      </c>
      <c r="E130" s="9" t="s">
        <v>73</v>
      </c>
      <c r="F130" s="9">
        <v>7950900</v>
      </c>
      <c r="G130" s="9">
        <v>600</v>
      </c>
      <c r="H130" s="10">
        <f t="shared" si="5"/>
        <v>962.4000000000001</v>
      </c>
      <c r="I130" s="10">
        <f>I132</f>
        <v>4154.3</v>
      </c>
      <c r="J130" s="10">
        <f>J132</f>
        <v>4329.3</v>
      </c>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row>
    <row r="131" spans="2:55" s="69" customFormat="1" ht="16.5" customHeight="1">
      <c r="B131" s="8" t="s">
        <v>88</v>
      </c>
      <c r="C131" s="9" t="s">
        <v>107</v>
      </c>
      <c r="D131" s="9" t="s">
        <v>82</v>
      </c>
      <c r="E131" s="9" t="s">
        <v>73</v>
      </c>
      <c r="F131" s="9">
        <v>7950900</v>
      </c>
      <c r="G131" s="9">
        <v>610</v>
      </c>
      <c r="H131" s="10">
        <f t="shared" si="5"/>
        <v>962.4000000000001</v>
      </c>
      <c r="I131" s="10">
        <f>I132</f>
        <v>4154.3</v>
      </c>
      <c r="J131" s="10">
        <f>J132</f>
        <v>4329.3</v>
      </c>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row>
    <row r="132" spans="2:55" s="69" customFormat="1" ht="57" customHeight="1">
      <c r="B132" s="8" t="s">
        <v>89</v>
      </c>
      <c r="C132" s="9" t="s">
        <v>107</v>
      </c>
      <c r="D132" s="9" t="s">
        <v>82</v>
      </c>
      <c r="E132" s="9" t="s">
        <v>73</v>
      </c>
      <c r="F132" s="9">
        <v>7950900</v>
      </c>
      <c r="G132" s="9">
        <v>611</v>
      </c>
      <c r="H132" s="10">
        <f t="shared" si="5"/>
        <v>962.4000000000001</v>
      </c>
      <c r="I132" s="10">
        <v>4154.3</v>
      </c>
      <c r="J132" s="10">
        <v>4329.3</v>
      </c>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row>
    <row r="133" spans="2:55" s="69" customFormat="1" ht="15.75" customHeight="1">
      <c r="B133" s="5" t="s">
        <v>57</v>
      </c>
      <c r="C133" s="9" t="s">
        <v>107</v>
      </c>
      <c r="D133" s="6">
        <v>10</v>
      </c>
      <c r="E133" s="6"/>
      <c r="F133" s="6"/>
      <c r="G133" s="6"/>
      <c r="H133" s="7">
        <f>I133-71.2</f>
        <v>7.5</v>
      </c>
      <c r="I133" s="7">
        <f>I140</f>
        <v>78.7</v>
      </c>
      <c r="J133" s="7">
        <f>J140</f>
        <v>78.7</v>
      </c>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row>
    <row r="134" spans="2:55" s="69" customFormat="1" ht="15.75" customHeight="1">
      <c r="B134" s="8" t="s">
        <v>58</v>
      </c>
      <c r="C134" s="9" t="s">
        <v>107</v>
      </c>
      <c r="D134" s="9">
        <v>10</v>
      </c>
      <c r="E134" s="9" t="s">
        <v>73</v>
      </c>
      <c r="F134" s="9"/>
      <c r="G134" s="9"/>
      <c r="H134" s="10">
        <f>I134-71.2</f>
        <v>7.5</v>
      </c>
      <c r="I134" s="10">
        <f>I140</f>
        <v>78.7</v>
      </c>
      <c r="J134" s="10">
        <f>J140</f>
        <v>78.7</v>
      </c>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row>
    <row r="135" spans="2:55" s="69" customFormat="1" ht="15.75" customHeight="1">
      <c r="B135" s="8" t="s">
        <v>34</v>
      </c>
      <c r="C135" s="9" t="s">
        <v>107</v>
      </c>
      <c r="D135" s="9">
        <v>10</v>
      </c>
      <c r="E135" s="9" t="s">
        <v>73</v>
      </c>
      <c r="F135" s="9">
        <v>7950000</v>
      </c>
      <c r="G135" s="9"/>
      <c r="H135" s="10">
        <f aca="true" t="shared" si="6" ref="H135:H140">I135-71.2</f>
        <v>7.5</v>
      </c>
      <c r="I135" s="10">
        <f>I140</f>
        <v>78.7</v>
      </c>
      <c r="J135" s="10">
        <f>J140</f>
        <v>78.7</v>
      </c>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row>
    <row r="136" spans="2:55" s="69" customFormat="1" ht="54.75" customHeight="1">
      <c r="B136" s="8" t="s">
        <v>59</v>
      </c>
      <c r="C136" s="9" t="s">
        <v>107</v>
      </c>
      <c r="D136" s="9">
        <v>10</v>
      </c>
      <c r="E136" s="9" t="s">
        <v>73</v>
      </c>
      <c r="F136" s="9">
        <v>7950800</v>
      </c>
      <c r="G136" s="9"/>
      <c r="H136" s="10">
        <f t="shared" si="6"/>
        <v>7.5</v>
      </c>
      <c r="I136" s="10">
        <f>I140</f>
        <v>78.7</v>
      </c>
      <c r="J136" s="10">
        <f>J140</f>
        <v>78.7</v>
      </c>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row>
    <row r="137" spans="2:55" s="69" customFormat="1" ht="16.5" customHeight="1">
      <c r="B137" s="8" t="s">
        <v>60</v>
      </c>
      <c r="C137" s="9" t="s">
        <v>107</v>
      </c>
      <c r="D137" s="9">
        <v>10</v>
      </c>
      <c r="E137" s="9" t="s">
        <v>73</v>
      </c>
      <c r="F137" s="9">
        <v>7950801</v>
      </c>
      <c r="G137" s="9"/>
      <c r="H137" s="10">
        <f t="shared" si="6"/>
        <v>7.5</v>
      </c>
      <c r="I137" s="10">
        <f>I140</f>
        <v>78.7</v>
      </c>
      <c r="J137" s="10">
        <f>J140</f>
        <v>78.7</v>
      </c>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row>
    <row r="138" spans="2:55" s="69" customFormat="1" ht="16.5" customHeight="1">
      <c r="B138" s="8" t="s">
        <v>61</v>
      </c>
      <c r="C138" s="9" t="s">
        <v>107</v>
      </c>
      <c r="D138" s="9">
        <v>10</v>
      </c>
      <c r="E138" s="9" t="s">
        <v>73</v>
      </c>
      <c r="F138" s="9">
        <v>7950801</v>
      </c>
      <c r="G138" s="9">
        <v>300</v>
      </c>
      <c r="H138" s="10">
        <f t="shared" si="6"/>
        <v>7.5</v>
      </c>
      <c r="I138" s="10">
        <f>I140</f>
        <v>78.7</v>
      </c>
      <c r="J138" s="10">
        <f>J140</f>
        <v>78.7</v>
      </c>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row>
    <row r="139" spans="2:55" s="69" customFormat="1" ht="34.5" customHeight="1">
      <c r="B139" s="8" t="s">
        <v>62</v>
      </c>
      <c r="C139" s="9" t="s">
        <v>107</v>
      </c>
      <c r="D139" s="9">
        <v>10</v>
      </c>
      <c r="E139" s="9" t="s">
        <v>73</v>
      </c>
      <c r="F139" s="9">
        <v>7950801</v>
      </c>
      <c r="G139" s="9">
        <v>320</v>
      </c>
      <c r="H139" s="10">
        <f t="shared" si="6"/>
        <v>7.5</v>
      </c>
      <c r="I139" s="10">
        <f>I140</f>
        <v>78.7</v>
      </c>
      <c r="J139" s="10">
        <f>J140</f>
        <v>78.7</v>
      </c>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row>
    <row r="140" spans="2:55" s="69" customFormat="1" ht="34.5" customHeight="1">
      <c r="B140" s="8" t="s">
        <v>63</v>
      </c>
      <c r="C140" s="9" t="s">
        <v>107</v>
      </c>
      <c r="D140" s="9">
        <v>10</v>
      </c>
      <c r="E140" s="9" t="s">
        <v>73</v>
      </c>
      <c r="F140" s="9">
        <v>7950801</v>
      </c>
      <c r="G140" s="9">
        <v>321</v>
      </c>
      <c r="H140" s="10">
        <f t="shared" si="6"/>
        <v>7.5</v>
      </c>
      <c r="I140" s="10">
        <v>78.7</v>
      </c>
      <c r="J140" s="10">
        <v>78.7</v>
      </c>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row>
    <row r="141" spans="2:55" s="69" customFormat="1" ht="18.75" customHeight="1">
      <c r="B141" s="5" t="s">
        <v>64</v>
      </c>
      <c r="C141" s="6"/>
      <c r="D141" s="6">
        <v>11</v>
      </c>
      <c r="E141" s="6"/>
      <c r="F141" s="6"/>
      <c r="G141" s="6"/>
      <c r="H141" s="7">
        <f aca="true" t="shared" si="7" ref="H141:H147">I141-113.7</f>
        <v>0</v>
      </c>
      <c r="I141" s="7">
        <f>I147</f>
        <v>113.7</v>
      </c>
      <c r="J141" s="7">
        <f>J147</f>
        <v>115.1</v>
      </c>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row>
    <row r="142" spans="2:55" s="69" customFormat="1" ht="18.75" customHeight="1">
      <c r="B142" s="8" t="s">
        <v>65</v>
      </c>
      <c r="C142" s="83"/>
      <c r="D142" s="9">
        <v>11</v>
      </c>
      <c r="E142" s="9" t="s">
        <v>80</v>
      </c>
      <c r="F142" s="9"/>
      <c r="G142" s="9"/>
      <c r="H142" s="10">
        <f t="shared" si="7"/>
        <v>0</v>
      </c>
      <c r="I142" s="10">
        <f>I147</f>
        <v>113.7</v>
      </c>
      <c r="J142" s="10">
        <f>J147</f>
        <v>115.1</v>
      </c>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row>
    <row r="143" spans="2:55" s="69" customFormat="1" ht="18.75" customHeight="1">
      <c r="B143" s="8" t="s">
        <v>34</v>
      </c>
      <c r="C143" s="83"/>
      <c r="D143" s="9">
        <v>11</v>
      </c>
      <c r="E143" s="9" t="s">
        <v>80</v>
      </c>
      <c r="F143" s="9">
        <v>7950000</v>
      </c>
      <c r="G143" s="9"/>
      <c r="H143" s="10">
        <f t="shared" si="7"/>
        <v>0</v>
      </c>
      <c r="I143" s="10">
        <f>I147</f>
        <v>113.7</v>
      </c>
      <c r="J143" s="10">
        <f>J147</f>
        <v>115.1</v>
      </c>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row>
    <row r="144" spans="2:10" ht="54" customHeight="1">
      <c r="B144" s="8" t="s">
        <v>66</v>
      </c>
      <c r="C144" s="83"/>
      <c r="D144" s="9">
        <v>11</v>
      </c>
      <c r="E144" s="9" t="s">
        <v>80</v>
      </c>
      <c r="F144" s="9">
        <v>7952000</v>
      </c>
      <c r="G144" s="9"/>
      <c r="H144" s="10">
        <f t="shared" si="7"/>
        <v>0</v>
      </c>
      <c r="I144" s="10">
        <f>I147</f>
        <v>113.7</v>
      </c>
      <c r="J144" s="10">
        <f>J147</f>
        <v>115.1</v>
      </c>
    </row>
    <row r="145" spans="2:10" ht="34.5" customHeight="1">
      <c r="B145" s="8" t="s">
        <v>13</v>
      </c>
      <c r="C145" s="83"/>
      <c r="D145" s="9">
        <v>11</v>
      </c>
      <c r="E145" s="9" t="s">
        <v>80</v>
      </c>
      <c r="F145" s="9">
        <v>7952000</v>
      </c>
      <c r="G145" s="9">
        <v>200</v>
      </c>
      <c r="H145" s="10">
        <f t="shared" si="7"/>
        <v>0</v>
      </c>
      <c r="I145" s="10">
        <f>I147</f>
        <v>113.7</v>
      </c>
      <c r="J145" s="10">
        <f>J147</f>
        <v>115.1</v>
      </c>
    </row>
    <row r="146" spans="2:10" ht="34.5" customHeight="1">
      <c r="B146" s="8" t="s">
        <v>14</v>
      </c>
      <c r="C146" s="83"/>
      <c r="D146" s="9">
        <v>11</v>
      </c>
      <c r="E146" s="9" t="s">
        <v>80</v>
      </c>
      <c r="F146" s="9">
        <v>7952000</v>
      </c>
      <c r="G146" s="9">
        <v>240</v>
      </c>
      <c r="H146" s="10">
        <f t="shared" si="7"/>
        <v>0</v>
      </c>
      <c r="I146" s="10">
        <f>I147</f>
        <v>113.7</v>
      </c>
      <c r="J146" s="10">
        <f>J147</f>
        <v>115.1</v>
      </c>
    </row>
    <row r="147" spans="2:10" ht="34.5" customHeight="1">
      <c r="B147" s="8" t="s">
        <v>16</v>
      </c>
      <c r="C147" s="83"/>
      <c r="D147" s="9">
        <v>11</v>
      </c>
      <c r="E147" s="9" t="s">
        <v>80</v>
      </c>
      <c r="F147" s="9">
        <v>7952000</v>
      </c>
      <c r="G147" s="9">
        <v>244</v>
      </c>
      <c r="H147" s="10">
        <f t="shared" si="7"/>
        <v>0</v>
      </c>
      <c r="I147" s="10">
        <v>113.7</v>
      </c>
      <c r="J147" s="10">
        <v>115.1</v>
      </c>
    </row>
    <row r="148" spans="2:10" ht="27.75" customHeight="1">
      <c r="B148" s="8" t="s">
        <v>67</v>
      </c>
      <c r="C148" s="83"/>
      <c r="D148" s="83"/>
      <c r="E148" s="83"/>
      <c r="F148" s="83"/>
      <c r="G148" s="83"/>
      <c r="H148" s="84">
        <f>H141+H133+H126+H118+H100+H84+H68+H61+H13</f>
        <v>485.9000000000011</v>
      </c>
      <c r="I148" s="85">
        <f>I141+I133+I126+I118+I100+I84+I68+I61+I13</f>
        <v>24957.300000000003</v>
      </c>
      <c r="J148" s="85">
        <f>J141+J133+J126+J118+J100+J84+J68+J61+J13</f>
        <v>21678.6</v>
      </c>
    </row>
  </sheetData>
  <mergeCells count="10">
    <mergeCell ref="B1:J5"/>
    <mergeCell ref="B7:J7"/>
    <mergeCell ref="B9:B10"/>
    <mergeCell ref="C9:C10"/>
    <mergeCell ref="D9:D10"/>
    <mergeCell ref="E9:E10"/>
    <mergeCell ref="F9:F10"/>
    <mergeCell ref="G9:G10"/>
    <mergeCell ref="H9:J9"/>
    <mergeCell ref="B8:J8"/>
  </mergeCells>
  <printOptions/>
  <pageMargins left="0.39" right="0.33" top="0.72" bottom="0.31" header="0.5" footer="0.2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BC21"/>
  <sheetViews>
    <sheetView workbookViewId="0" topLeftCell="A1">
      <selection activeCell="A10" sqref="A10:IV14"/>
    </sheetView>
  </sheetViews>
  <sheetFormatPr defaultColWidth="9.140625" defaultRowHeight="12.75"/>
  <cols>
    <col min="1" max="1" width="1.7109375" style="26" customWidth="1"/>
    <col min="2" max="2" width="28.421875" style="20" customWidth="1"/>
    <col min="3" max="3" width="12.7109375" style="20" customWidth="1"/>
    <col min="4" max="4" width="6.8515625" style="21" customWidth="1"/>
    <col min="5" max="5" width="48.28125" style="21" customWidth="1"/>
    <col min="6" max="7" width="5.140625" style="21" customWidth="1"/>
    <col min="8" max="8" width="10.28125" style="21" customWidth="1"/>
    <col min="9" max="9" width="9.140625" style="21" customWidth="1"/>
    <col min="10" max="10" width="6.8515625" style="22" customWidth="1"/>
    <col min="11" max="11" width="6.8515625" style="23" customWidth="1"/>
    <col min="12" max="55" width="9.140625" style="23" customWidth="1"/>
    <col min="56" max="16384" width="9.140625" style="24" customWidth="1"/>
  </cols>
  <sheetData>
    <row r="1" ht="12.75">
      <c r="A1" s="19"/>
    </row>
    <row r="2" spans="1:11" ht="12.75" customHeight="1">
      <c r="A2" s="24"/>
      <c r="E2" s="137" t="s">
        <v>133</v>
      </c>
      <c r="F2" s="137"/>
      <c r="G2" s="137"/>
      <c r="H2" s="137"/>
      <c r="I2" s="137"/>
      <c r="J2" s="137"/>
      <c r="K2" s="137"/>
    </row>
    <row r="3" spans="1:11" ht="12.75" customHeight="1">
      <c r="A3" s="24"/>
      <c r="E3" s="137"/>
      <c r="F3" s="137"/>
      <c r="G3" s="137"/>
      <c r="H3" s="137"/>
      <c r="I3" s="137"/>
      <c r="J3" s="137"/>
      <c r="K3" s="137"/>
    </row>
    <row r="4" spans="1:11" ht="12.75" customHeight="1">
      <c r="A4" s="24"/>
      <c r="E4" s="137"/>
      <c r="F4" s="137"/>
      <c r="G4" s="137"/>
      <c r="H4" s="137"/>
      <c r="I4" s="137"/>
      <c r="J4" s="137"/>
      <c r="K4" s="137"/>
    </row>
    <row r="5" spans="1:11" ht="74.25" customHeight="1">
      <c r="A5" s="24"/>
      <c r="E5" s="137"/>
      <c r="F5" s="137"/>
      <c r="G5" s="137"/>
      <c r="H5" s="137"/>
      <c r="I5" s="137"/>
      <c r="J5" s="137"/>
      <c r="K5" s="137"/>
    </row>
    <row r="6" ht="6" customHeight="1">
      <c r="A6" s="24"/>
    </row>
    <row r="7" spans="2:55" s="30" customFormat="1" ht="21" customHeight="1">
      <c r="B7" s="144" t="s">
        <v>131</v>
      </c>
      <c r="C7" s="144"/>
      <c r="D7" s="144"/>
      <c r="E7" s="144"/>
      <c r="F7" s="144"/>
      <c r="G7" s="144"/>
      <c r="H7" s="144"/>
      <c r="I7" s="144"/>
      <c r="J7" s="144"/>
      <c r="K7" s="144"/>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row>
    <row r="8" spans="2:11" ht="15" customHeight="1">
      <c r="B8" s="145" t="s">
        <v>132</v>
      </c>
      <c r="C8" s="145"/>
      <c r="D8" s="145"/>
      <c r="E8" s="145"/>
      <c r="F8" s="145"/>
      <c r="G8" s="145"/>
      <c r="H8" s="145"/>
      <c r="I8" s="145"/>
      <c r="J8" s="145"/>
      <c r="K8" s="145"/>
    </row>
    <row r="9" spans="2:55" s="16" customFormat="1" ht="48">
      <c r="B9" s="18" t="s">
        <v>115</v>
      </c>
      <c r="C9" s="18" t="s">
        <v>116</v>
      </c>
      <c r="D9" s="18" t="s">
        <v>72</v>
      </c>
      <c r="E9" s="18" t="s">
        <v>117</v>
      </c>
      <c r="F9" s="18" t="s">
        <v>118</v>
      </c>
      <c r="G9" s="18" t="s">
        <v>119</v>
      </c>
      <c r="H9" s="18" t="s">
        <v>120</v>
      </c>
      <c r="I9" s="18" t="s">
        <v>121</v>
      </c>
      <c r="J9" s="18" t="s">
        <v>122</v>
      </c>
      <c r="K9" s="18" t="s">
        <v>72</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2:55" s="26" customFormat="1" ht="16.5" customHeight="1">
      <c r="B10" s="146" t="s">
        <v>123</v>
      </c>
      <c r="C10" s="147" t="s">
        <v>124</v>
      </c>
      <c r="D10" s="150">
        <v>298.6</v>
      </c>
      <c r="E10" s="146" t="s">
        <v>125</v>
      </c>
      <c r="F10" s="29" t="s">
        <v>74</v>
      </c>
      <c r="G10" s="29" t="s">
        <v>78</v>
      </c>
      <c r="H10" s="29" t="s">
        <v>126</v>
      </c>
      <c r="I10" s="29">
        <v>100</v>
      </c>
      <c r="J10" s="29"/>
      <c r="K10" s="27">
        <f>K12</f>
        <v>298.6</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row>
    <row r="11" spans="2:11" ht="16.5" customHeight="1">
      <c r="B11" s="146"/>
      <c r="C11" s="148"/>
      <c r="D11" s="151"/>
      <c r="E11" s="146"/>
      <c r="F11" s="29" t="s">
        <v>74</v>
      </c>
      <c r="G11" s="29" t="s">
        <v>78</v>
      </c>
      <c r="H11" s="29" t="s">
        <v>126</v>
      </c>
      <c r="I11" s="29">
        <v>120</v>
      </c>
      <c r="J11" s="29"/>
      <c r="K11" s="28">
        <f>K12</f>
        <v>298.6</v>
      </c>
    </row>
    <row r="12" spans="1:11" ht="16.5" customHeight="1">
      <c r="A12" s="24"/>
      <c r="B12" s="146"/>
      <c r="C12" s="148"/>
      <c r="D12" s="151"/>
      <c r="E12" s="146"/>
      <c r="F12" s="29" t="s">
        <v>74</v>
      </c>
      <c r="G12" s="29" t="s">
        <v>78</v>
      </c>
      <c r="H12" s="29" t="s">
        <v>126</v>
      </c>
      <c r="I12" s="29">
        <v>121</v>
      </c>
      <c r="J12" s="29"/>
      <c r="K12" s="28">
        <f>K13+K14</f>
        <v>298.6</v>
      </c>
    </row>
    <row r="13" spans="1:11" ht="16.5" customHeight="1">
      <c r="A13" s="24"/>
      <c r="B13" s="146"/>
      <c r="C13" s="148"/>
      <c r="D13" s="151"/>
      <c r="E13" s="146"/>
      <c r="F13" s="29" t="s">
        <v>74</v>
      </c>
      <c r="G13" s="29" t="s">
        <v>78</v>
      </c>
      <c r="H13" s="29" t="s">
        <v>126</v>
      </c>
      <c r="I13" s="29">
        <v>121</v>
      </c>
      <c r="J13" s="29">
        <v>211</v>
      </c>
      <c r="K13" s="28">
        <v>229.3</v>
      </c>
    </row>
    <row r="14" spans="1:11" ht="16.5" customHeight="1">
      <c r="A14" s="24"/>
      <c r="B14" s="146"/>
      <c r="C14" s="149"/>
      <c r="D14" s="152"/>
      <c r="E14" s="146"/>
      <c r="F14" s="29" t="s">
        <v>74</v>
      </c>
      <c r="G14" s="29" t="s">
        <v>78</v>
      </c>
      <c r="H14" s="29" t="s">
        <v>126</v>
      </c>
      <c r="I14" s="29">
        <v>121</v>
      </c>
      <c r="J14" s="29">
        <v>213</v>
      </c>
      <c r="K14" s="28">
        <v>69.3</v>
      </c>
    </row>
    <row r="15" spans="1:55" s="26" customFormat="1" ht="48" customHeight="1">
      <c r="A15" s="24"/>
      <c r="B15" s="146" t="s">
        <v>127</v>
      </c>
      <c r="C15" s="147" t="s">
        <v>128</v>
      </c>
      <c r="D15" s="150">
        <v>0.2</v>
      </c>
      <c r="E15" s="146" t="s">
        <v>23</v>
      </c>
      <c r="F15" s="153" t="s">
        <v>73</v>
      </c>
      <c r="G15" s="153" t="s">
        <v>77</v>
      </c>
      <c r="H15" s="153" t="s">
        <v>129</v>
      </c>
      <c r="I15" s="153">
        <v>200</v>
      </c>
      <c r="J15" s="153"/>
      <c r="K15" s="154">
        <f>K18</f>
        <v>0.2</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row>
    <row r="16" spans="2:55" s="26" customFormat="1" ht="13.5" customHeight="1">
      <c r="B16" s="146"/>
      <c r="C16" s="148"/>
      <c r="D16" s="151"/>
      <c r="E16" s="146"/>
      <c r="F16" s="153"/>
      <c r="G16" s="153"/>
      <c r="H16" s="153"/>
      <c r="I16" s="153"/>
      <c r="J16" s="153"/>
      <c r="K16" s="154"/>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row>
    <row r="17" spans="2:11" ht="109.5" customHeight="1">
      <c r="B17" s="146"/>
      <c r="C17" s="148"/>
      <c r="D17" s="151"/>
      <c r="E17" s="146"/>
      <c r="F17" s="29" t="s">
        <v>73</v>
      </c>
      <c r="G17" s="29" t="s">
        <v>77</v>
      </c>
      <c r="H17" s="29" t="s">
        <v>129</v>
      </c>
      <c r="I17" s="29">
        <v>240</v>
      </c>
      <c r="J17" s="29"/>
      <c r="K17" s="28">
        <f>K18</f>
        <v>0.2</v>
      </c>
    </row>
    <row r="18" spans="1:11" ht="15.75" customHeight="1">
      <c r="A18" s="24"/>
      <c r="B18" s="146"/>
      <c r="C18" s="148"/>
      <c r="D18" s="151"/>
      <c r="E18" s="146"/>
      <c r="F18" s="153" t="s">
        <v>73</v>
      </c>
      <c r="G18" s="153" t="s">
        <v>77</v>
      </c>
      <c r="H18" s="153" t="s">
        <v>129</v>
      </c>
      <c r="I18" s="153">
        <v>244</v>
      </c>
      <c r="J18" s="153">
        <v>340</v>
      </c>
      <c r="K18" s="146">
        <v>0.2</v>
      </c>
    </row>
    <row r="19" spans="1:11" ht="12.75">
      <c r="A19" s="24"/>
      <c r="B19" s="146"/>
      <c r="C19" s="148"/>
      <c r="D19" s="151"/>
      <c r="E19" s="146"/>
      <c r="F19" s="153"/>
      <c r="G19" s="153"/>
      <c r="H19" s="153"/>
      <c r="I19" s="153"/>
      <c r="J19" s="153"/>
      <c r="K19" s="146"/>
    </row>
    <row r="20" spans="1:11" ht="24.75" customHeight="1">
      <c r="A20" s="24"/>
      <c r="B20" s="146"/>
      <c r="C20" s="149"/>
      <c r="D20" s="152"/>
      <c r="E20" s="146"/>
      <c r="F20" s="153"/>
      <c r="G20" s="153"/>
      <c r="H20" s="153"/>
      <c r="I20" s="153"/>
      <c r="J20" s="153"/>
      <c r="K20" s="146"/>
    </row>
    <row r="21" spans="1:55" s="26" customFormat="1" ht="12.75">
      <c r="A21" s="24"/>
      <c r="B21" s="27" t="s">
        <v>130</v>
      </c>
      <c r="C21" s="27"/>
      <c r="D21" s="27">
        <v>298.8</v>
      </c>
      <c r="E21" s="27"/>
      <c r="F21" s="27"/>
      <c r="G21" s="27"/>
      <c r="H21" s="27"/>
      <c r="I21" s="27"/>
      <c r="J21" s="27"/>
      <c r="K21" s="27">
        <f>K12+K18</f>
        <v>298.8</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row>
  </sheetData>
  <mergeCells count="23">
    <mergeCell ref="J15:J16"/>
    <mergeCell ref="K15:K16"/>
    <mergeCell ref="F18:F20"/>
    <mergeCell ref="G18:G20"/>
    <mergeCell ref="H18:H20"/>
    <mergeCell ref="I18:I20"/>
    <mergeCell ref="J18:J20"/>
    <mergeCell ref="K18:K20"/>
    <mergeCell ref="F15:F16"/>
    <mergeCell ref="G15:G16"/>
    <mergeCell ref="H15:H16"/>
    <mergeCell ref="I15:I16"/>
    <mergeCell ref="B15:B20"/>
    <mergeCell ref="C15:C20"/>
    <mergeCell ref="D15:D20"/>
    <mergeCell ref="E15:E20"/>
    <mergeCell ref="E2:K5"/>
    <mergeCell ref="B7:K7"/>
    <mergeCell ref="B8:K8"/>
    <mergeCell ref="B10:B14"/>
    <mergeCell ref="C10:C14"/>
    <mergeCell ref="D10:D14"/>
    <mergeCell ref="E10:E14"/>
  </mergeCells>
  <printOptions/>
  <pageMargins left="0.45" right="0.3" top="0.52" bottom="0.42" header="0.5" footer="0.38"/>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BC38"/>
  <sheetViews>
    <sheetView workbookViewId="0" topLeftCell="A1">
      <selection activeCell="B8" sqref="B8:K8"/>
    </sheetView>
  </sheetViews>
  <sheetFormatPr defaultColWidth="9.140625" defaultRowHeight="12.75"/>
  <cols>
    <col min="1" max="1" width="1.7109375" style="26" customWidth="1"/>
    <col min="2" max="2" width="27.140625" style="20" customWidth="1"/>
    <col min="3" max="3" width="10.8515625" style="20" customWidth="1"/>
    <col min="4" max="4" width="9.28125" style="21" customWidth="1"/>
    <col min="5" max="5" width="48.28125" style="21" customWidth="1"/>
    <col min="6" max="7" width="5.140625" style="21" customWidth="1"/>
    <col min="8" max="8" width="10.28125" style="21" customWidth="1"/>
    <col min="9" max="9" width="9.140625" style="21" customWidth="1"/>
    <col min="10" max="10" width="6.8515625" style="22" customWidth="1"/>
    <col min="11" max="11" width="6.8515625" style="23" customWidth="1"/>
    <col min="12" max="55" width="9.140625" style="23" customWidth="1"/>
    <col min="56" max="16384" width="9.140625" style="24" customWidth="1"/>
  </cols>
  <sheetData>
    <row r="1" ht="12.75">
      <c r="A1" s="19"/>
    </row>
    <row r="2" spans="1:11" ht="12.75" customHeight="1">
      <c r="A2" s="24"/>
      <c r="E2" s="137" t="s">
        <v>135</v>
      </c>
      <c r="F2" s="137"/>
      <c r="G2" s="137"/>
      <c r="H2" s="137"/>
      <c r="I2" s="137"/>
      <c r="J2" s="137"/>
      <c r="K2" s="137"/>
    </row>
    <row r="3" spans="1:11" ht="12.75" customHeight="1">
      <c r="A3" s="24"/>
      <c r="E3" s="137"/>
      <c r="F3" s="137"/>
      <c r="G3" s="137"/>
      <c r="H3" s="137"/>
      <c r="I3" s="137"/>
      <c r="J3" s="137"/>
      <c r="K3" s="137"/>
    </row>
    <row r="4" spans="1:11" ht="12.75" customHeight="1">
      <c r="A4" s="24"/>
      <c r="E4" s="137"/>
      <c r="F4" s="137"/>
      <c r="G4" s="137"/>
      <c r="H4" s="137"/>
      <c r="I4" s="137"/>
      <c r="J4" s="137"/>
      <c r="K4" s="137"/>
    </row>
    <row r="5" spans="1:11" ht="73.5" customHeight="1">
      <c r="A5" s="24"/>
      <c r="E5" s="137"/>
      <c r="F5" s="137"/>
      <c r="G5" s="137"/>
      <c r="H5" s="137"/>
      <c r="I5" s="137"/>
      <c r="J5" s="137"/>
      <c r="K5" s="137"/>
    </row>
    <row r="6" ht="12.75">
      <c r="A6" s="24"/>
    </row>
    <row r="7" spans="2:55" s="30" customFormat="1" ht="17.25" customHeight="1">
      <c r="B7" s="144" t="s">
        <v>134</v>
      </c>
      <c r="C7" s="144"/>
      <c r="D7" s="144"/>
      <c r="E7" s="144"/>
      <c r="F7" s="144"/>
      <c r="G7" s="144"/>
      <c r="H7" s="144"/>
      <c r="I7" s="144"/>
      <c r="J7" s="144"/>
      <c r="K7" s="144"/>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row>
    <row r="8" spans="2:11" ht="15" customHeight="1">
      <c r="B8" s="145" t="s">
        <v>132</v>
      </c>
      <c r="C8" s="145"/>
      <c r="D8" s="145"/>
      <c r="E8" s="145"/>
      <c r="F8" s="145"/>
      <c r="G8" s="145"/>
      <c r="H8" s="145"/>
      <c r="I8" s="145"/>
      <c r="J8" s="145"/>
      <c r="K8" s="145"/>
    </row>
    <row r="9" spans="2:55" s="16" customFormat="1" ht="48">
      <c r="B9" s="18" t="s">
        <v>115</v>
      </c>
      <c r="C9" s="18" t="s">
        <v>116</v>
      </c>
      <c r="D9" s="18" t="s">
        <v>72</v>
      </c>
      <c r="E9" s="18" t="s">
        <v>117</v>
      </c>
      <c r="F9" s="18" t="s">
        <v>118</v>
      </c>
      <c r="G9" s="18" t="s">
        <v>119</v>
      </c>
      <c r="H9" s="18" t="s">
        <v>120</v>
      </c>
      <c r="I9" s="18" t="s">
        <v>121</v>
      </c>
      <c r="J9" s="18" t="s">
        <v>122</v>
      </c>
      <c r="K9" s="18" t="s">
        <v>72</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2:55" s="26" customFormat="1" ht="15.75" customHeight="1">
      <c r="B10" s="146" t="s">
        <v>123</v>
      </c>
      <c r="C10" s="147" t="s">
        <v>124</v>
      </c>
      <c r="D10" s="150">
        <v>307.2</v>
      </c>
      <c r="E10" s="146" t="s">
        <v>125</v>
      </c>
      <c r="F10" s="29" t="s">
        <v>74</v>
      </c>
      <c r="G10" s="29" t="s">
        <v>78</v>
      </c>
      <c r="H10" s="29" t="s">
        <v>126</v>
      </c>
      <c r="I10" s="29">
        <v>100</v>
      </c>
      <c r="J10" s="29"/>
      <c r="K10" s="27">
        <f>K12</f>
        <v>307.2</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row>
    <row r="11" spans="2:11" ht="15.75" customHeight="1">
      <c r="B11" s="146"/>
      <c r="C11" s="148"/>
      <c r="D11" s="151"/>
      <c r="E11" s="146"/>
      <c r="F11" s="29" t="s">
        <v>74</v>
      </c>
      <c r="G11" s="29" t="s">
        <v>78</v>
      </c>
      <c r="H11" s="29" t="s">
        <v>126</v>
      </c>
      <c r="I11" s="29">
        <v>120</v>
      </c>
      <c r="J11" s="29"/>
      <c r="K11" s="28">
        <f>K12</f>
        <v>307.2</v>
      </c>
    </row>
    <row r="12" spans="1:11" ht="15.75" customHeight="1">
      <c r="A12" s="24"/>
      <c r="B12" s="146"/>
      <c r="C12" s="148"/>
      <c r="D12" s="151"/>
      <c r="E12" s="146"/>
      <c r="F12" s="29" t="s">
        <v>74</v>
      </c>
      <c r="G12" s="29" t="s">
        <v>78</v>
      </c>
      <c r="H12" s="29" t="s">
        <v>126</v>
      </c>
      <c r="I12" s="29">
        <v>121</v>
      </c>
      <c r="J12" s="29"/>
      <c r="K12" s="28">
        <f>K13+K14</f>
        <v>307.2</v>
      </c>
    </row>
    <row r="13" spans="1:11" ht="15.75" customHeight="1">
      <c r="A13" s="24"/>
      <c r="B13" s="146"/>
      <c r="C13" s="148"/>
      <c r="D13" s="151"/>
      <c r="E13" s="146"/>
      <c r="F13" s="29" t="s">
        <v>74</v>
      </c>
      <c r="G13" s="29" t="s">
        <v>78</v>
      </c>
      <c r="H13" s="29" t="s">
        <v>126</v>
      </c>
      <c r="I13" s="29">
        <v>121</v>
      </c>
      <c r="J13" s="29">
        <v>211</v>
      </c>
      <c r="K13" s="28">
        <v>235.9</v>
      </c>
    </row>
    <row r="14" spans="1:11" ht="15.75" customHeight="1">
      <c r="A14" s="24"/>
      <c r="B14" s="146"/>
      <c r="C14" s="149"/>
      <c r="D14" s="152"/>
      <c r="E14" s="146"/>
      <c r="F14" s="29" t="s">
        <v>74</v>
      </c>
      <c r="G14" s="29" t="s">
        <v>78</v>
      </c>
      <c r="H14" s="29" t="s">
        <v>126</v>
      </c>
      <c r="I14" s="29">
        <v>121</v>
      </c>
      <c r="J14" s="29">
        <v>213</v>
      </c>
      <c r="K14" s="28">
        <v>71.3</v>
      </c>
    </row>
    <row r="15" spans="1:55" s="26" customFormat="1" ht="48" customHeight="1">
      <c r="A15" s="24"/>
      <c r="B15" s="146" t="s">
        <v>127</v>
      </c>
      <c r="C15" s="147" t="s">
        <v>128</v>
      </c>
      <c r="D15" s="150">
        <v>0.2</v>
      </c>
      <c r="E15" s="146" t="s">
        <v>23</v>
      </c>
      <c r="F15" s="153" t="s">
        <v>73</v>
      </c>
      <c r="G15" s="153" t="s">
        <v>77</v>
      </c>
      <c r="H15" s="153" t="s">
        <v>129</v>
      </c>
      <c r="I15" s="153">
        <v>200</v>
      </c>
      <c r="J15" s="153"/>
      <c r="K15" s="154">
        <f>K18</f>
        <v>0.2</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row>
    <row r="16" spans="2:55" s="26" customFormat="1" ht="13.5" customHeight="1">
      <c r="B16" s="146"/>
      <c r="C16" s="148"/>
      <c r="D16" s="151"/>
      <c r="E16" s="146"/>
      <c r="F16" s="153"/>
      <c r="G16" s="153"/>
      <c r="H16" s="153"/>
      <c r="I16" s="153"/>
      <c r="J16" s="153"/>
      <c r="K16" s="154"/>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row>
    <row r="17" spans="2:11" ht="109.5" customHeight="1">
      <c r="B17" s="146"/>
      <c r="C17" s="148"/>
      <c r="D17" s="151"/>
      <c r="E17" s="146"/>
      <c r="F17" s="29" t="s">
        <v>73</v>
      </c>
      <c r="G17" s="29" t="s">
        <v>77</v>
      </c>
      <c r="H17" s="29" t="s">
        <v>129</v>
      </c>
      <c r="I17" s="29">
        <v>240</v>
      </c>
      <c r="J17" s="29"/>
      <c r="K17" s="28">
        <f>K18</f>
        <v>0.2</v>
      </c>
    </row>
    <row r="18" spans="1:11" ht="15.75" customHeight="1">
      <c r="A18" s="24"/>
      <c r="B18" s="146"/>
      <c r="C18" s="148"/>
      <c r="D18" s="151"/>
      <c r="E18" s="146"/>
      <c r="F18" s="153" t="s">
        <v>73</v>
      </c>
      <c r="G18" s="153" t="s">
        <v>77</v>
      </c>
      <c r="H18" s="153" t="s">
        <v>129</v>
      </c>
      <c r="I18" s="153">
        <v>244</v>
      </c>
      <c r="J18" s="153">
        <v>340</v>
      </c>
      <c r="K18" s="146">
        <v>0.2</v>
      </c>
    </row>
    <row r="19" spans="1:11" ht="12.75">
      <c r="A19" s="24"/>
      <c r="B19" s="146"/>
      <c r="C19" s="148"/>
      <c r="D19" s="151"/>
      <c r="E19" s="146"/>
      <c r="F19" s="153"/>
      <c r="G19" s="153"/>
      <c r="H19" s="153"/>
      <c r="I19" s="153"/>
      <c r="J19" s="153"/>
      <c r="K19" s="146"/>
    </row>
    <row r="20" spans="1:11" ht="24.75" customHeight="1">
      <c r="A20" s="24"/>
      <c r="B20" s="146"/>
      <c r="C20" s="149"/>
      <c r="D20" s="152"/>
      <c r="E20" s="146"/>
      <c r="F20" s="153"/>
      <c r="G20" s="153"/>
      <c r="H20" s="153"/>
      <c r="I20" s="153"/>
      <c r="J20" s="153"/>
      <c r="K20" s="146"/>
    </row>
    <row r="21" spans="1:55" s="26" customFormat="1" ht="12.75">
      <c r="A21" s="24"/>
      <c r="B21" s="27" t="s">
        <v>130</v>
      </c>
      <c r="C21" s="27"/>
      <c r="D21" s="27">
        <f>D10+D15</f>
        <v>307.4</v>
      </c>
      <c r="E21" s="27"/>
      <c r="F21" s="27"/>
      <c r="G21" s="27"/>
      <c r="H21" s="27"/>
      <c r="I21" s="27"/>
      <c r="J21" s="27"/>
      <c r="K21" s="27">
        <f>K12+K18</f>
        <v>307.4</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row>
    <row r="24" spans="2:55" s="30" customFormat="1" ht="21" customHeight="1">
      <c r="B24" s="144" t="s">
        <v>136</v>
      </c>
      <c r="C24" s="144"/>
      <c r="D24" s="144"/>
      <c r="E24" s="144"/>
      <c r="F24" s="144"/>
      <c r="G24" s="144"/>
      <c r="H24" s="144"/>
      <c r="I24" s="144"/>
      <c r="J24" s="144"/>
      <c r="K24" s="144"/>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row>
    <row r="25" spans="2:11" ht="15" customHeight="1">
      <c r="B25" s="145" t="s">
        <v>132</v>
      </c>
      <c r="C25" s="145"/>
      <c r="D25" s="145"/>
      <c r="E25" s="145"/>
      <c r="F25" s="145"/>
      <c r="G25" s="145"/>
      <c r="H25" s="145"/>
      <c r="I25" s="145"/>
      <c r="J25" s="145"/>
      <c r="K25" s="145"/>
    </row>
    <row r="26" spans="2:55" s="16" customFormat="1" ht="48">
      <c r="B26" s="18" t="s">
        <v>115</v>
      </c>
      <c r="C26" s="18" t="s">
        <v>116</v>
      </c>
      <c r="D26" s="18" t="s">
        <v>72</v>
      </c>
      <c r="E26" s="18" t="s">
        <v>117</v>
      </c>
      <c r="F26" s="18" t="s">
        <v>118</v>
      </c>
      <c r="G26" s="18" t="s">
        <v>119</v>
      </c>
      <c r="H26" s="18" t="s">
        <v>120</v>
      </c>
      <c r="I26" s="18" t="s">
        <v>121</v>
      </c>
      <c r="J26" s="18" t="s">
        <v>122</v>
      </c>
      <c r="K26" s="18" t="s">
        <v>72</v>
      </c>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row>
    <row r="27" spans="2:55" s="26" customFormat="1" ht="15.75" customHeight="1">
      <c r="B27" s="146" t="s">
        <v>123</v>
      </c>
      <c r="C27" s="147" t="s">
        <v>124</v>
      </c>
      <c r="D27" s="150">
        <v>307.6</v>
      </c>
      <c r="E27" s="146" t="s">
        <v>125</v>
      </c>
      <c r="F27" s="29" t="s">
        <v>74</v>
      </c>
      <c r="G27" s="29" t="s">
        <v>78</v>
      </c>
      <c r="H27" s="29" t="s">
        <v>126</v>
      </c>
      <c r="I27" s="29">
        <v>100</v>
      </c>
      <c r="J27" s="29"/>
      <c r="K27" s="27">
        <f>K29</f>
        <v>307.6</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row>
    <row r="28" spans="2:11" ht="15.75" customHeight="1">
      <c r="B28" s="146"/>
      <c r="C28" s="148"/>
      <c r="D28" s="151"/>
      <c r="E28" s="146"/>
      <c r="F28" s="29" t="s">
        <v>74</v>
      </c>
      <c r="G28" s="29" t="s">
        <v>78</v>
      </c>
      <c r="H28" s="29" t="s">
        <v>126</v>
      </c>
      <c r="I28" s="29">
        <v>120</v>
      </c>
      <c r="J28" s="29"/>
      <c r="K28" s="28">
        <f>K29</f>
        <v>307.6</v>
      </c>
    </row>
    <row r="29" spans="1:11" ht="15.75" customHeight="1">
      <c r="A29" s="24"/>
      <c r="B29" s="146"/>
      <c r="C29" s="148"/>
      <c r="D29" s="151"/>
      <c r="E29" s="146"/>
      <c r="F29" s="29" t="s">
        <v>74</v>
      </c>
      <c r="G29" s="29" t="s">
        <v>78</v>
      </c>
      <c r="H29" s="29" t="s">
        <v>126</v>
      </c>
      <c r="I29" s="29">
        <v>121</v>
      </c>
      <c r="J29" s="29"/>
      <c r="K29" s="28">
        <f>K30+K31</f>
        <v>307.6</v>
      </c>
    </row>
    <row r="30" spans="1:11" ht="15.75" customHeight="1">
      <c r="A30" s="24"/>
      <c r="B30" s="146"/>
      <c r="C30" s="148"/>
      <c r="D30" s="151"/>
      <c r="E30" s="146"/>
      <c r="F30" s="29" t="s">
        <v>74</v>
      </c>
      <c r="G30" s="29" t="s">
        <v>78</v>
      </c>
      <c r="H30" s="29" t="s">
        <v>126</v>
      </c>
      <c r="I30" s="29">
        <v>121</v>
      </c>
      <c r="J30" s="29">
        <v>211</v>
      </c>
      <c r="K30" s="28">
        <v>236.3</v>
      </c>
    </row>
    <row r="31" spans="1:11" ht="15.75" customHeight="1">
      <c r="A31" s="24"/>
      <c r="B31" s="146"/>
      <c r="C31" s="149"/>
      <c r="D31" s="152"/>
      <c r="E31" s="146"/>
      <c r="F31" s="29" t="s">
        <v>74</v>
      </c>
      <c r="G31" s="29" t="s">
        <v>78</v>
      </c>
      <c r="H31" s="29" t="s">
        <v>126</v>
      </c>
      <c r="I31" s="29">
        <v>121</v>
      </c>
      <c r="J31" s="29">
        <v>213</v>
      </c>
      <c r="K31" s="28">
        <v>71.3</v>
      </c>
    </row>
    <row r="32" spans="1:55" s="26" customFormat="1" ht="48" customHeight="1">
      <c r="A32" s="24"/>
      <c r="B32" s="146" t="s">
        <v>127</v>
      </c>
      <c r="C32" s="147" t="s">
        <v>128</v>
      </c>
      <c r="D32" s="150">
        <v>0.2</v>
      </c>
      <c r="E32" s="155" t="s">
        <v>23</v>
      </c>
      <c r="F32" s="153" t="s">
        <v>73</v>
      </c>
      <c r="G32" s="153" t="s">
        <v>77</v>
      </c>
      <c r="H32" s="153" t="s">
        <v>129</v>
      </c>
      <c r="I32" s="153">
        <v>200</v>
      </c>
      <c r="J32" s="153"/>
      <c r="K32" s="154">
        <f>K35</f>
        <v>0.2</v>
      </c>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row>
    <row r="33" spans="2:55" s="26" customFormat="1" ht="13.5" customHeight="1">
      <c r="B33" s="146"/>
      <c r="C33" s="148"/>
      <c r="D33" s="151"/>
      <c r="E33" s="156"/>
      <c r="F33" s="153"/>
      <c r="G33" s="153"/>
      <c r="H33" s="153"/>
      <c r="I33" s="153"/>
      <c r="J33" s="153"/>
      <c r="K33" s="154"/>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row>
    <row r="34" spans="2:11" ht="109.5" customHeight="1">
      <c r="B34" s="146"/>
      <c r="C34" s="148"/>
      <c r="D34" s="151"/>
      <c r="E34" s="156"/>
      <c r="F34" s="29" t="s">
        <v>73</v>
      </c>
      <c r="G34" s="29" t="s">
        <v>77</v>
      </c>
      <c r="H34" s="29" t="s">
        <v>129</v>
      </c>
      <c r="I34" s="29">
        <v>240</v>
      </c>
      <c r="J34" s="29"/>
      <c r="K34" s="28">
        <f>K35</f>
        <v>0.2</v>
      </c>
    </row>
    <row r="35" spans="1:11" ht="15.75" customHeight="1">
      <c r="A35" s="24"/>
      <c r="B35" s="146"/>
      <c r="C35" s="148"/>
      <c r="D35" s="151"/>
      <c r="E35" s="156"/>
      <c r="F35" s="153" t="s">
        <v>73</v>
      </c>
      <c r="G35" s="153" t="s">
        <v>77</v>
      </c>
      <c r="H35" s="153" t="s">
        <v>129</v>
      </c>
      <c r="I35" s="153">
        <v>244</v>
      </c>
      <c r="J35" s="153">
        <v>340</v>
      </c>
      <c r="K35" s="146">
        <v>0.2</v>
      </c>
    </row>
    <row r="36" spans="1:11" ht="12.75">
      <c r="A36" s="24"/>
      <c r="B36" s="146"/>
      <c r="C36" s="148"/>
      <c r="D36" s="151"/>
      <c r="E36" s="156"/>
      <c r="F36" s="153"/>
      <c r="G36" s="153"/>
      <c r="H36" s="153"/>
      <c r="I36" s="153"/>
      <c r="J36" s="153"/>
      <c r="K36" s="146"/>
    </row>
    <row r="37" spans="1:11" ht="24.75" customHeight="1">
      <c r="A37" s="24"/>
      <c r="B37" s="146"/>
      <c r="C37" s="149"/>
      <c r="D37" s="152"/>
      <c r="E37" s="157"/>
      <c r="F37" s="153"/>
      <c r="G37" s="153"/>
      <c r="H37" s="153"/>
      <c r="I37" s="153"/>
      <c r="J37" s="153"/>
      <c r="K37" s="146"/>
    </row>
    <row r="38" spans="1:55" s="26" customFormat="1" ht="12.75">
      <c r="A38" s="24"/>
      <c r="B38" s="27" t="s">
        <v>130</v>
      </c>
      <c r="C38" s="27"/>
      <c r="D38" s="27">
        <f>D27+D32</f>
        <v>307.8</v>
      </c>
      <c r="E38" s="27"/>
      <c r="F38" s="27"/>
      <c r="G38" s="27"/>
      <c r="H38" s="27"/>
      <c r="I38" s="27"/>
      <c r="J38" s="27"/>
      <c r="K38" s="27">
        <f>K29+K35</f>
        <v>307.8</v>
      </c>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row>
  </sheetData>
  <mergeCells count="45">
    <mergeCell ref="J32:J33"/>
    <mergeCell ref="K32:K33"/>
    <mergeCell ref="F35:F37"/>
    <mergeCell ref="G35:G37"/>
    <mergeCell ref="H35:H37"/>
    <mergeCell ref="I35:I37"/>
    <mergeCell ref="J35:J37"/>
    <mergeCell ref="K35:K37"/>
    <mergeCell ref="F32:F33"/>
    <mergeCell ref="G32:G33"/>
    <mergeCell ref="H32:H33"/>
    <mergeCell ref="I32:I33"/>
    <mergeCell ref="B32:B37"/>
    <mergeCell ref="C32:C37"/>
    <mergeCell ref="D32:D37"/>
    <mergeCell ref="E32:E37"/>
    <mergeCell ref="B24:K24"/>
    <mergeCell ref="B25:K25"/>
    <mergeCell ref="B27:B31"/>
    <mergeCell ref="C27:C31"/>
    <mergeCell ref="D27:D31"/>
    <mergeCell ref="E27:E31"/>
    <mergeCell ref="J15:J16"/>
    <mergeCell ref="K15:K16"/>
    <mergeCell ref="F18:F20"/>
    <mergeCell ref="G18:G20"/>
    <mergeCell ref="H18:H20"/>
    <mergeCell ref="I18:I20"/>
    <mergeCell ref="J18:J20"/>
    <mergeCell ref="K18:K20"/>
    <mergeCell ref="F15:F16"/>
    <mergeCell ref="G15:G16"/>
    <mergeCell ref="H15:H16"/>
    <mergeCell ref="I15:I16"/>
    <mergeCell ref="B15:B20"/>
    <mergeCell ref="C15:C20"/>
    <mergeCell ref="D15:D20"/>
    <mergeCell ref="E15:E20"/>
    <mergeCell ref="E2:K5"/>
    <mergeCell ref="B7:K7"/>
    <mergeCell ref="B8:K8"/>
    <mergeCell ref="B10:B14"/>
    <mergeCell ref="C10:C14"/>
    <mergeCell ref="D10:D14"/>
    <mergeCell ref="E10:E14"/>
  </mergeCells>
  <printOptions/>
  <pageMargins left="0.27" right="0.18" top="0.59" bottom="0.41" header="0.53" footer="0.28"/>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B1:L15"/>
  <sheetViews>
    <sheetView workbookViewId="0" topLeftCell="B1">
      <selection activeCell="B7" sqref="B7:F15"/>
    </sheetView>
  </sheetViews>
  <sheetFormatPr defaultColWidth="9.140625" defaultRowHeight="12.75"/>
  <cols>
    <col min="1" max="1" width="1.8515625" style="24" customWidth="1"/>
    <col min="2" max="2" width="77.28125" style="26" customWidth="1"/>
    <col min="3" max="3" width="14.57421875" style="20" customWidth="1"/>
    <col min="4" max="4" width="10.8515625" style="20" customWidth="1"/>
    <col min="5" max="5" width="10.00390625" style="21" customWidth="1"/>
    <col min="6" max="6" width="23.7109375" style="21" customWidth="1"/>
    <col min="7" max="8" width="5.140625" style="21" customWidth="1"/>
    <col min="9" max="9" width="10.28125" style="21" customWidth="1"/>
    <col min="10" max="10" width="9.140625" style="21" customWidth="1"/>
    <col min="11" max="11" width="6.8515625" style="22" customWidth="1"/>
    <col min="12" max="12" width="6.8515625" style="23" customWidth="1"/>
    <col min="13" max="56" width="9.140625" style="23" customWidth="1"/>
    <col min="57" max="16384" width="9.140625" style="24" customWidth="1"/>
  </cols>
  <sheetData>
    <row r="1" spans="2:6" ht="12.75">
      <c r="B1" s="19"/>
      <c r="C1" s="158" t="s">
        <v>145</v>
      </c>
      <c r="D1" s="158"/>
      <c r="E1" s="158"/>
      <c r="F1" s="158"/>
    </row>
    <row r="2" spans="2:12" ht="12.75">
      <c r="B2" s="24"/>
      <c r="C2" s="158"/>
      <c r="D2" s="158"/>
      <c r="E2" s="158"/>
      <c r="F2" s="158"/>
      <c r="G2" s="159" t="s">
        <v>144</v>
      </c>
      <c r="H2" s="160"/>
      <c r="I2" s="160"/>
      <c r="J2" s="160"/>
      <c r="K2" s="160"/>
      <c r="L2" s="160"/>
    </row>
    <row r="3" spans="2:12" ht="12.75">
      <c r="B3" s="24"/>
      <c r="C3" s="158"/>
      <c r="D3" s="158"/>
      <c r="E3" s="158"/>
      <c r="F3" s="158"/>
      <c r="G3" s="160"/>
      <c r="H3" s="160"/>
      <c r="I3" s="160"/>
      <c r="J3" s="160"/>
      <c r="K3" s="160"/>
      <c r="L3" s="160"/>
    </row>
    <row r="4" spans="2:12" ht="12.75">
      <c r="B4" s="24"/>
      <c r="C4" s="158"/>
      <c r="D4" s="158"/>
      <c r="E4" s="158"/>
      <c r="F4" s="158"/>
      <c r="G4" s="160"/>
      <c r="H4" s="160"/>
      <c r="I4" s="160"/>
      <c r="J4" s="160"/>
      <c r="K4" s="160"/>
      <c r="L4" s="160"/>
    </row>
    <row r="5" spans="2:12" ht="54.75" customHeight="1">
      <c r="B5" s="24"/>
      <c r="C5" s="158"/>
      <c r="D5" s="158"/>
      <c r="E5" s="158"/>
      <c r="F5" s="158"/>
      <c r="G5" s="160"/>
      <c r="H5" s="160"/>
      <c r="I5" s="160"/>
      <c r="J5" s="160"/>
      <c r="K5" s="160"/>
      <c r="L5" s="160"/>
    </row>
    <row r="6" spans="2:12" ht="14.25" customHeight="1">
      <c r="B6" s="24"/>
      <c r="C6" s="34"/>
      <c r="D6" s="34"/>
      <c r="E6" s="34"/>
      <c r="F6" s="34"/>
      <c r="G6" s="32"/>
      <c r="H6" s="32"/>
      <c r="I6" s="32"/>
      <c r="J6" s="32"/>
      <c r="K6" s="32"/>
      <c r="L6" s="32"/>
    </row>
    <row r="7" spans="2:12" ht="45" customHeight="1">
      <c r="B7" s="133" t="s">
        <v>359</v>
      </c>
      <c r="C7" s="134"/>
      <c r="D7" s="134"/>
      <c r="E7" s="134"/>
      <c r="F7" s="134"/>
      <c r="G7" s="32"/>
      <c r="H7" s="32"/>
      <c r="I7" s="32"/>
      <c r="J7" s="32"/>
      <c r="K7" s="32"/>
      <c r="L7" s="32"/>
    </row>
    <row r="8" spans="2:12" ht="14.25" customHeight="1">
      <c r="B8" s="161" t="s">
        <v>146</v>
      </c>
      <c r="C8" s="161"/>
      <c r="D8" s="161"/>
      <c r="E8" s="161"/>
      <c r="F8" s="161"/>
      <c r="G8" s="32"/>
      <c r="H8" s="32"/>
      <c r="I8" s="32"/>
      <c r="J8" s="32"/>
      <c r="K8" s="32"/>
      <c r="L8" s="32"/>
    </row>
    <row r="9" spans="2:3" ht="12.75">
      <c r="B9" s="24"/>
      <c r="C9" s="33"/>
    </row>
    <row r="10" spans="2:6" ht="21" customHeight="1">
      <c r="B10" s="162" t="s">
        <v>137</v>
      </c>
      <c r="C10" s="162" t="s">
        <v>130</v>
      </c>
      <c r="D10" s="162" t="s">
        <v>138</v>
      </c>
      <c r="E10" s="162"/>
      <c r="F10" s="163" t="s">
        <v>139</v>
      </c>
    </row>
    <row r="11" spans="2:6" ht="75">
      <c r="B11" s="162"/>
      <c r="C11" s="162"/>
      <c r="D11" s="14" t="s">
        <v>140</v>
      </c>
      <c r="E11" s="14" t="s">
        <v>141</v>
      </c>
      <c r="F11" s="163"/>
    </row>
    <row r="12" spans="2:6" ht="18.75">
      <c r="B12" s="36"/>
      <c r="C12" s="14"/>
      <c r="D12" s="14"/>
      <c r="E12" s="14"/>
      <c r="F12" s="14"/>
    </row>
    <row r="13" spans="2:6" ht="54.75" customHeight="1">
      <c r="B13" s="36" t="s">
        <v>142</v>
      </c>
      <c r="C13" s="14">
        <f>D13+E13</f>
        <v>13987.4</v>
      </c>
      <c r="D13" s="14">
        <v>13288</v>
      </c>
      <c r="E13" s="14">
        <v>699.4</v>
      </c>
      <c r="F13" s="14">
        <v>13288</v>
      </c>
    </row>
    <row r="14" spans="2:6" ht="54.75" customHeight="1">
      <c r="B14" s="36" t="s">
        <v>143</v>
      </c>
      <c r="C14" s="14">
        <v>1314.8</v>
      </c>
      <c r="D14" s="14">
        <v>1314.8</v>
      </c>
      <c r="E14" s="14">
        <v>0</v>
      </c>
      <c r="F14" s="14">
        <v>1314.8</v>
      </c>
    </row>
    <row r="15" spans="2:6" ht="22.5" customHeight="1">
      <c r="B15" s="36" t="s">
        <v>130</v>
      </c>
      <c r="C15" s="14">
        <f>C13+C14</f>
        <v>15302.199999999999</v>
      </c>
      <c r="D15" s="14">
        <f>D13+D14</f>
        <v>14602.8</v>
      </c>
      <c r="E15" s="14">
        <f>E13+E14</f>
        <v>699.4</v>
      </c>
      <c r="F15" s="14">
        <f>F13+F14</f>
        <v>14602.8</v>
      </c>
    </row>
  </sheetData>
  <mergeCells count="8">
    <mergeCell ref="B10:B11"/>
    <mergeCell ref="C10:C11"/>
    <mergeCell ref="D10:E10"/>
    <mergeCell ref="F10:F11"/>
    <mergeCell ref="C1:F5"/>
    <mergeCell ref="G2:L5"/>
    <mergeCell ref="B7:F7"/>
    <mergeCell ref="B8:F8"/>
  </mergeCells>
  <printOptions/>
  <pageMargins left="0.56" right="0.35" top="1" bottom="0.67"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4:I18"/>
  <sheetViews>
    <sheetView tabSelected="1" workbookViewId="0" topLeftCell="A4">
      <selection activeCell="A8" sqref="A8:I8"/>
    </sheetView>
  </sheetViews>
  <sheetFormatPr defaultColWidth="9.140625" defaultRowHeight="12.75"/>
  <cols>
    <col min="1" max="1" width="58.140625" style="0" customWidth="1"/>
    <col min="2" max="5" width="10.00390625" style="0" customWidth="1"/>
    <col min="6" max="7" width="8.421875" style="0" customWidth="1"/>
    <col min="8" max="9" width="13.28125" style="0" customWidth="1"/>
  </cols>
  <sheetData>
    <row r="4" spans="4:9" ht="12.75" customHeight="1">
      <c r="D4" s="112" t="s">
        <v>153</v>
      </c>
      <c r="E4" s="112"/>
      <c r="F4" s="112"/>
      <c r="G4" s="112"/>
      <c r="H4" s="112"/>
      <c r="I4" s="112"/>
    </row>
    <row r="5" spans="4:9" ht="12.75" customHeight="1">
      <c r="D5" s="112"/>
      <c r="E5" s="112"/>
      <c r="F5" s="112"/>
      <c r="G5" s="112"/>
      <c r="H5" s="112"/>
      <c r="I5" s="112"/>
    </row>
    <row r="6" spans="4:9" ht="74.25" customHeight="1">
      <c r="D6" s="112"/>
      <c r="E6" s="112"/>
      <c r="F6" s="112"/>
      <c r="G6" s="112"/>
      <c r="H6" s="112"/>
      <c r="I6" s="112"/>
    </row>
    <row r="8" spans="1:9" ht="42" customHeight="1">
      <c r="A8" s="108" t="s">
        <v>360</v>
      </c>
      <c r="B8" s="108"/>
      <c r="C8" s="108"/>
      <c r="D8" s="108"/>
      <c r="E8" s="108"/>
      <c r="F8" s="108"/>
      <c r="G8" s="108"/>
      <c r="H8" s="108"/>
      <c r="I8" s="108"/>
    </row>
    <row r="9" spans="1:9" ht="18.75">
      <c r="A9" s="164" t="s">
        <v>132</v>
      </c>
      <c r="B9" s="164"/>
      <c r="C9" s="164"/>
      <c r="D9" s="164"/>
      <c r="E9" s="164"/>
      <c r="F9" s="164"/>
      <c r="G9" s="164"/>
      <c r="H9" s="164"/>
      <c r="I9" s="164"/>
    </row>
    <row r="10" spans="1:9" ht="18.75" customHeight="1">
      <c r="A10" s="136" t="s">
        <v>137</v>
      </c>
      <c r="B10" s="136" t="s">
        <v>130</v>
      </c>
      <c r="C10" s="136"/>
      <c r="D10" s="136" t="s">
        <v>138</v>
      </c>
      <c r="E10" s="136"/>
      <c r="F10" s="136"/>
      <c r="G10" s="136"/>
      <c r="H10" s="146" t="s">
        <v>139</v>
      </c>
      <c r="I10" s="146"/>
    </row>
    <row r="11" spans="1:9" ht="69" customHeight="1">
      <c r="A11" s="136"/>
      <c r="B11" s="136"/>
      <c r="C11" s="136"/>
      <c r="D11" s="136" t="s">
        <v>140</v>
      </c>
      <c r="E11" s="136"/>
      <c r="F11" s="136" t="s">
        <v>141</v>
      </c>
      <c r="G11" s="136"/>
      <c r="H11" s="146"/>
      <c r="I11" s="146"/>
    </row>
    <row r="12" spans="1:9" ht="18.75">
      <c r="A12" s="136"/>
      <c r="B12" s="1" t="s">
        <v>147</v>
      </c>
      <c r="C12" s="1" t="s">
        <v>148</v>
      </c>
      <c r="D12" s="1" t="s">
        <v>147</v>
      </c>
      <c r="E12" s="1" t="s">
        <v>148</v>
      </c>
      <c r="F12" s="1" t="s">
        <v>147</v>
      </c>
      <c r="G12" s="1" t="s">
        <v>149</v>
      </c>
      <c r="H12" s="1" t="s">
        <v>147</v>
      </c>
      <c r="I12" s="1" t="s">
        <v>148</v>
      </c>
    </row>
    <row r="13" spans="1:9" ht="18.75">
      <c r="A13" s="14">
        <v>1</v>
      </c>
      <c r="B13" s="1">
        <v>2</v>
      </c>
      <c r="C13" s="1">
        <v>3</v>
      </c>
      <c r="D13" s="1">
        <v>4</v>
      </c>
      <c r="E13" s="1">
        <v>5</v>
      </c>
      <c r="F13" s="1">
        <v>6</v>
      </c>
      <c r="G13" s="1">
        <v>7</v>
      </c>
      <c r="H13" s="1">
        <v>8</v>
      </c>
      <c r="I13" s="1">
        <v>9</v>
      </c>
    </row>
    <row r="14" spans="1:9" ht="57.75" customHeight="1">
      <c r="A14" s="36" t="s">
        <v>150</v>
      </c>
      <c r="B14" s="4">
        <v>0</v>
      </c>
      <c r="C14" s="4">
        <v>0</v>
      </c>
      <c r="D14" s="4">
        <v>0</v>
      </c>
      <c r="E14" s="4">
        <v>0</v>
      </c>
      <c r="F14" s="4">
        <v>0</v>
      </c>
      <c r="G14" s="4">
        <v>0</v>
      </c>
      <c r="H14" s="4">
        <v>0</v>
      </c>
      <c r="I14" s="4">
        <v>0</v>
      </c>
    </row>
    <row r="15" spans="1:9" ht="39" customHeight="1">
      <c r="A15" s="36" t="s">
        <v>143</v>
      </c>
      <c r="B15" s="4">
        <v>1400</v>
      </c>
      <c r="C15" s="4">
        <v>1400</v>
      </c>
      <c r="D15" s="4">
        <v>1400</v>
      </c>
      <c r="E15" s="4">
        <v>1400</v>
      </c>
      <c r="F15" s="4">
        <v>0</v>
      </c>
      <c r="G15" s="4">
        <v>0</v>
      </c>
      <c r="H15" s="4">
        <v>1400</v>
      </c>
      <c r="I15" s="4">
        <v>1400</v>
      </c>
    </row>
    <row r="16" spans="1:9" ht="35.25" customHeight="1">
      <c r="A16" s="36" t="s">
        <v>151</v>
      </c>
      <c r="B16" s="4">
        <v>2105.26</v>
      </c>
      <c r="C16" s="4">
        <v>0</v>
      </c>
      <c r="D16" s="4">
        <v>2000</v>
      </c>
      <c r="E16" s="4">
        <v>0</v>
      </c>
      <c r="F16" s="4">
        <v>105.26</v>
      </c>
      <c r="G16" s="4">
        <v>0</v>
      </c>
      <c r="H16" s="4">
        <v>2000</v>
      </c>
      <c r="I16" s="4">
        <v>0</v>
      </c>
    </row>
    <row r="17" spans="1:9" ht="35.25" customHeight="1">
      <c r="A17" s="36" t="s">
        <v>152</v>
      </c>
      <c r="B17" s="4">
        <v>2105.26</v>
      </c>
      <c r="C17" s="4">
        <v>0</v>
      </c>
      <c r="D17" s="4">
        <v>2000</v>
      </c>
      <c r="E17" s="4">
        <v>0</v>
      </c>
      <c r="F17" s="4">
        <v>105.26</v>
      </c>
      <c r="G17" s="4">
        <v>0</v>
      </c>
      <c r="H17" s="4">
        <v>2000</v>
      </c>
      <c r="I17" s="4">
        <v>0</v>
      </c>
    </row>
    <row r="18" spans="1:9" ht="21" customHeight="1">
      <c r="A18" s="36" t="s">
        <v>130</v>
      </c>
      <c r="B18" s="4">
        <f>B15+B16+B17</f>
        <v>5610.52</v>
      </c>
      <c r="C18" s="4">
        <f>C14+C15+C16+C17</f>
        <v>1400</v>
      </c>
      <c r="D18" s="4">
        <f aca="true" t="shared" si="0" ref="D18:I18">D14+D15+D16+D17</f>
        <v>5400</v>
      </c>
      <c r="E18" s="4">
        <f t="shared" si="0"/>
        <v>1400</v>
      </c>
      <c r="F18" s="4">
        <f t="shared" si="0"/>
        <v>210.52</v>
      </c>
      <c r="G18" s="4">
        <f t="shared" si="0"/>
        <v>0</v>
      </c>
      <c r="H18" s="4">
        <f t="shared" si="0"/>
        <v>5400</v>
      </c>
      <c r="I18" s="4">
        <f t="shared" si="0"/>
        <v>1400</v>
      </c>
    </row>
  </sheetData>
  <mergeCells count="9">
    <mergeCell ref="A8:I8"/>
    <mergeCell ref="A9:I9"/>
    <mergeCell ref="D4:I6"/>
    <mergeCell ref="A10:A12"/>
    <mergeCell ref="B10:C11"/>
    <mergeCell ref="D10:G10"/>
    <mergeCell ref="H10:I11"/>
    <mergeCell ref="D11:E11"/>
    <mergeCell ref="F11:G11"/>
  </mergeCells>
  <printOptions/>
  <pageMargins left="0.5" right="0.3" top="0.39" bottom="0.54" header="0.37"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E128"/>
  <sheetViews>
    <sheetView workbookViewId="0" topLeftCell="C1">
      <selection activeCell="C10" sqref="C10:C11"/>
    </sheetView>
  </sheetViews>
  <sheetFormatPr defaultColWidth="9.140625" defaultRowHeight="12.75"/>
  <cols>
    <col min="1" max="1" width="2.7109375" style="54" customWidth="1"/>
    <col min="2" max="2" width="29.8515625" style="54" customWidth="1"/>
    <col min="3" max="3" width="87.421875" style="54" customWidth="1"/>
    <col min="4" max="5" width="11.57421875" style="54" customWidth="1"/>
    <col min="6" max="16384" width="9.140625" style="54" customWidth="1"/>
  </cols>
  <sheetData>
    <row r="1" spans="2:5" ht="12.75">
      <c r="B1" s="120" t="s">
        <v>348</v>
      </c>
      <c r="C1" s="121"/>
      <c r="D1" s="121"/>
      <c r="E1" s="121"/>
    </row>
    <row r="2" spans="2:5" ht="12.75">
      <c r="B2" s="121"/>
      <c r="C2" s="121"/>
      <c r="D2" s="121"/>
      <c r="E2" s="121"/>
    </row>
    <row r="3" spans="2:5" ht="12.75">
      <c r="B3" s="121"/>
      <c r="C3" s="121"/>
      <c r="D3" s="121"/>
      <c r="E3" s="121"/>
    </row>
    <row r="4" spans="2:5" ht="12.75">
      <c r="B4" s="121"/>
      <c r="C4" s="121"/>
      <c r="D4" s="121"/>
      <c r="E4" s="121"/>
    </row>
    <row r="5" spans="2:5" ht="12.75">
      <c r="B5" s="121"/>
      <c r="C5" s="121"/>
      <c r="D5" s="121"/>
      <c r="E5" s="121"/>
    </row>
    <row r="6" spans="2:5" ht="51.75" customHeight="1">
      <c r="B6" s="121"/>
      <c r="C6" s="121"/>
      <c r="D6" s="121"/>
      <c r="E6" s="121"/>
    </row>
    <row r="8" spans="2:5" ht="18.75">
      <c r="B8" s="126" t="s">
        <v>349</v>
      </c>
      <c r="C8" s="127"/>
      <c r="D8" s="127"/>
      <c r="E8" s="127"/>
    </row>
    <row r="9" spans="2:5" ht="15.75">
      <c r="B9" s="128" t="s">
        <v>270</v>
      </c>
      <c r="C9" s="129"/>
      <c r="D9" s="129"/>
      <c r="E9" s="129"/>
    </row>
    <row r="10" spans="2:5" ht="33.75" customHeight="1">
      <c r="B10" s="130" t="s">
        <v>273</v>
      </c>
      <c r="C10" s="130" t="s">
        <v>274</v>
      </c>
      <c r="D10" s="130" t="s">
        <v>90</v>
      </c>
      <c r="E10" s="130"/>
    </row>
    <row r="11" spans="2:5" ht="37.5">
      <c r="B11" s="130"/>
      <c r="C11" s="130"/>
      <c r="D11" s="66" t="s">
        <v>91</v>
      </c>
      <c r="E11" s="66" t="s">
        <v>92</v>
      </c>
    </row>
    <row r="12" spans="2:5" ht="15.75" customHeight="1">
      <c r="B12" s="57">
        <v>1</v>
      </c>
      <c r="C12" s="72">
        <v>2</v>
      </c>
      <c r="D12" s="72">
        <v>3</v>
      </c>
      <c r="E12" s="72">
        <v>4</v>
      </c>
    </row>
    <row r="13" spans="2:5" ht="18.75">
      <c r="B13" s="56" t="s">
        <v>275</v>
      </c>
      <c r="C13" s="68" t="s">
        <v>276</v>
      </c>
      <c r="D13" s="85">
        <f>D14+D18+D30+D38+D47</f>
        <v>16167.800000000001</v>
      </c>
      <c r="E13" s="85">
        <f>E14+E18+E30+E38+E47</f>
        <v>16991.800000000003</v>
      </c>
    </row>
    <row r="14" spans="2:5" ht="18.75">
      <c r="B14" s="56" t="s">
        <v>277</v>
      </c>
      <c r="C14" s="68" t="s">
        <v>278</v>
      </c>
      <c r="D14" s="85">
        <f>D15</f>
        <v>5966.099999999999</v>
      </c>
      <c r="E14" s="85">
        <f>E15</f>
        <v>6324.6</v>
      </c>
    </row>
    <row r="15" spans="2:5" ht="18.75">
      <c r="B15" s="98" t="s">
        <v>279</v>
      </c>
      <c r="C15" s="39" t="s">
        <v>280</v>
      </c>
      <c r="D15" s="84">
        <f>D16+D17</f>
        <v>5966.099999999999</v>
      </c>
      <c r="E15" s="84">
        <f>E16+E17</f>
        <v>6324.6</v>
      </c>
    </row>
    <row r="16" spans="2:5" ht="73.5" customHeight="1">
      <c r="B16" s="98" t="s">
        <v>169</v>
      </c>
      <c r="C16" s="39" t="s">
        <v>170</v>
      </c>
      <c r="D16" s="84">
        <v>5936.9</v>
      </c>
      <c r="E16" s="10">
        <v>6293.1</v>
      </c>
    </row>
    <row r="17" spans="2:5" ht="112.5" customHeight="1">
      <c r="B17" s="98" t="s">
        <v>171</v>
      </c>
      <c r="C17" s="39" t="s">
        <v>281</v>
      </c>
      <c r="D17" s="84">
        <v>29.2</v>
      </c>
      <c r="E17" s="10">
        <v>31.5</v>
      </c>
    </row>
    <row r="18" spans="2:5" ht="18.75">
      <c r="B18" s="56" t="s">
        <v>282</v>
      </c>
      <c r="C18" s="68" t="s">
        <v>283</v>
      </c>
      <c r="D18" s="85">
        <f>D19+D27</f>
        <v>1057.5</v>
      </c>
      <c r="E18" s="85">
        <f>E19+E27</f>
        <v>1185.3</v>
      </c>
    </row>
    <row r="19" spans="2:5" ht="37.5">
      <c r="B19" s="98" t="s">
        <v>284</v>
      </c>
      <c r="C19" s="39" t="s">
        <v>285</v>
      </c>
      <c r="D19" s="84">
        <f>D20+D23+D26</f>
        <v>747.7</v>
      </c>
      <c r="E19" s="84">
        <f>E20+E23+E26</f>
        <v>860</v>
      </c>
    </row>
    <row r="20" spans="2:5" ht="37.5">
      <c r="B20" s="98" t="s">
        <v>286</v>
      </c>
      <c r="C20" s="39" t="s">
        <v>287</v>
      </c>
      <c r="D20" s="84">
        <f>D21+D22</f>
        <v>477.8</v>
      </c>
      <c r="E20" s="84">
        <f>E21+E22</f>
        <v>551.7</v>
      </c>
    </row>
    <row r="21" spans="2:5" ht="37.5">
      <c r="B21" s="98" t="s">
        <v>175</v>
      </c>
      <c r="C21" s="39" t="s">
        <v>287</v>
      </c>
      <c r="D21" s="84">
        <v>476.8</v>
      </c>
      <c r="E21" s="10">
        <v>550.5</v>
      </c>
    </row>
    <row r="22" spans="2:5" ht="56.25">
      <c r="B22" s="98" t="s">
        <v>288</v>
      </c>
      <c r="C22" s="39" t="s">
        <v>177</v>
      </c>
      <c r="D22" s="84">
        <v>1</v>
      </c>
      <c r="E22" s="10">
        <v>1.2</v>
      </c>
    </row>
    <row r="23" spans="2:5" ht="38.25" customHeight="1">
      <c r="B23" s="98" t="s">
        <v>289</v>
      </c>
      <c r="C23" s="39" t="s">
        <v>179</v>
      </c>
      <c r="D23" s="84">
        <f>D24+D25</f>
        <v>115.3</v>
      </c>
      <c r="E23" s="84">
        <f>E24+E25</f>
        <v>118.39999999999999</v>
      </c>
    </row>
    <row r="24" spans="2:5" ht="37.5" customHeight="1">
      <c r="B24" s="98" t="s">
        <v>178</v>
      </c>
      <c r="C24" s="39" t="s">
        <v>179</v>
      </c>
      <c r="D24" s="84">
        <v>114.1</v>
      </c>
      <c r="E24" s="10">
        <v>117.1</v>
      </c>
    </row>
    <row r="25" spans="2:5" ht="56.25">
      <c r="B25" s="98" t="s">
        <v>290</v>
      </c>
      <c r="C25" s="39" t="s">
        <v>291</v>
      </c>
      <c r="D25" s="84">
        <v>1.2</v>
      </c>
      <c r="E25" s="10">
        <v>1.3</v>
      </c>
    </row>
    <row r="26" spans="2:5" ht="37.5">
      <c r="B26" s="98" t="s">
        <v>292</v>
      </c>
      <c r="C26" s="39" t="s">
        <v>293</v>
      </c>
      <c r="D26" s="84">
        <v>154.6</v>
      </c>
      <c r="E26" s="10">
        <v>189.9</v>
      </c>
    </row>
    <row r="27" spans="2:5" ht="18.75">
      <c r="B27" s="98" t="s">
        <v>294</v>
      </c>
      <c r="C27" s="39" t="s">
        <v>182</v>
      </c>
      <c r="D27" s="84">
        <f>D28+D29</f>
        <v>309.8</v>
      </c>
      <c r="E27" s="84">
        <f>E28+E29</f>
        <v>325.3</v>
      </c>
    </row>
    <row r="28" spans="2:5" ht="18.75">
      <c r="B28" s="98" t="s">
        <v>181</v>
      </c>
      <c r="C28" s="39" t="s">
        <v>182</v>
      </c>
      <c r="D28" s="84">
        <v>294</v>
      </c>
      <c r="E28" s="10">
        <v>308.7</v>
      </c>
    </row>
    <row r="29" spans="2:5" ht="37.5">
      <c r="B29" s="98" t="s">
        <v>183</v>
      </c>
      <c r="C29" s="39" t="s">
        <v>295</v>
      </c>
      <c r="D29" s="84">
        <v>15.8</v>
      </c>
      <c r="E29" s="10">
        <v>16.6</v>
      </c>
    </row>
    <row r="30" spans="2:5" ht="18.75">
      <c r="B30" s="56" t="s">
        <v>296</v>
      </c>
      <c r="C30" s="68" t="s">
        <v>297</v>
      </c>
      <c r="D30" s="85">
        <f>D31+D33</f>
        <v>8095.1</v>
      </c>
      <c r="E30" s="85">
        <f>E31+E33</f>
        <v>8376.2</v>
      </c>
    </row>
    <row r="31" spans="2:5" ht="18.75">
      <c r="B31" s="98" t="s">
        <v>298</v>
      </c>
      <c r="C31" s="39" t="s">
        <v>299</v>
      </c>
      <c r="D31" s="84">
        <f>D32</f>
        <v>2472</v>
      </c>
      <c r="E31" s="84">
        <f>E32</f>
        <v>2472</v>
      </c>
    </row>
    <row r="32" spans="2:5" ht="56.25">
      <c r="B32" s="98" t="s">
        <v>185</v>
      </c>
      <c r="C32" s="39" t="s">
        <v>300</v>
      </c>
      <c r="D32" s="84">
        <v>2472</v>
      </c>
      <c r="E32" s="10">
        <v>2472</v>
      </c>
    </row>
    <row r="33" spans="2:5" ht="18.75">
      <c r="B33" s="98" t="s">
        <v>301</v>
      </c>
      <c r="C33" s="39" t="s">
        <v>302</v>
      </c>
      <c r="D33" s="84">
        <f>D35+D37</f>
        <v>5623.1</v>
      </c>
      <c r="E33" s="84">
        <f>E35+E37</f>
        <v>5904.2</v>
      </c>
    </row>
    <row r="34" spans="2:5" ht="56.25">
      <c r="B34" s="98" t="s">
        <v>303</v>
      </c>
      <c r="C34" s="39" t="s">
        <v>304</v>
      </c>
      <c r="D34" s="84">
        <f>D35</f>
        <v>3520.1</v>
      </c>
      <c r="E34" s="84">
        <f>E35</f>
        <v>3696</v>
      </c>
    </row>
    <row r="35" spans="2:5" ht="75">
      <c r="B35" s="98" t="s">
        <v>187</v>
      </c>
      <c r="C35" s="39" t="s">
        <v>188</v>
      </c>
      <c r="D35" s="84">
        <v>3520.1</v>
      </c>
      <c r="E35" s="10">
        <v>3696</v>
      </c>
    </row>
    <row r="36" spans="2:5" ht="56.25">
      <c r="B36" s="98" t="s">
        <v>305</v>
      </c>
      <c r="C36" s="39" t="s">
        <v>306</v>
      </c>
      <c r="D36" s="84">
        <f>D37</f>
        <v>2103</v>
      </c>
      <c r="E36" s="84">
        <f>E37</f>
        <v>2208.2</v>
      </c>
    </row>
    <row r="37" spans="2:5" ht="75">
      <c r="B37" s="98" t="s">
        <v>189</v>
      </c>
      <c r="C37" s="39" t="s">
        <v>307</v>
      </c>
      <c r="D37" s="84">
        <v>2103</v>
      </c>
      <c r="E37" s="10">
        <v>2208.2</v>
      </c>
    </row>
    <row r="38" spans="2:5" ht="56.25">
      <c r="B38" s="56" t="s">
        <v>308</v>
      </c>
      <c r="C38" s="68" t="s">
        <v>309</v>
      </c>
      <c r="D38" s="85">
        <f>D41+D43+D46</f>
        <v>853.7</v>
      </c>
      <c r="E38" s="85">
        <f>E41+E43+E46</f>
        <v>861.4</v>
      </c>
    </row>
    <row r="39" spans="2:5" ht="92.25" customHeight="1">
      <c r="B39" s="98" t="s">
        <v>310</v>
      </c>
      <c r="C39" s="39" t="s">
        <v>311</v>
      </c>
      <c r="D39" s="84">
        <f>D41+D43</f>
        <v>799.6</v>
      </c>
      <c r="E39" s="84">
        <f>E41+E43</f>
        <v>804.6</v>
      </c>
    </row>
    <row r="40" spans="2:5" ht="75">
      <c r="B40" s="98" t="s">
        <v>312</v>
      </c>
      <c r="C40" s="39" t="s">
        <v>313</v>
      </c>
      <c r="D40" s="84">
        <f>D41</f>
        <v>775</v>
      </c>
      <c r="E40" s="84">
        <f>E41</f>
        <v>780</v>
      </c>
    </row>
    <row r="41" spans="2:5" ht="73.5" customHeight="1">
      <c r="B41" s="98" t="s">
        <v>166</v>
      </c>
      <c r="C41" s="39" t="s">
        <v>314</v>
      </c>
      <c r="D41" s="84">
        <v>775</v>
      </c>
      <c r="E41" s="10">
        <v>780</v>
      </c>
    </row>
    <row r="42" spans="2:5" ht="93.75">
      <c r="B42" s="98" t="s">
        <v>315</v>
      </c>
      <c r="C42" s="39" t="s">
        <v>316</v>
      </c>
      <c r="D42" s="84">
        <f>D43</f>
        <v>24.6</v>
      </c>
      <c r="E42" s="84">
        <f>E43</f>
        <v>24.6</v>
      </c>
    </row>
    <row r="43" spans="2:5" ht="75">
      <c r="B43" s="98" t="s">
        <v>204</v>
      </c>
      <c r="C43" s="39" t="s">
        <v>317</v>
      </c>
      <c r="D43" s="84">
        <v>24.6</v>
      </c>
      <c r="E43" s="10">
        <v>24.6</v>
      </c>
    </row>
    <row r="44" spans="2:5" ht="19.5" customHeight="1">
      <c r="B44" s="98" t="s">
        <v>318</v>
      </c>
      <c r="C44" s="39" t="s">
        <v>319</v>
      </c>
      <c r="D44" s="84">
        <f>D46</f>
        <v>54.1</v>
      </c>
      <c r="E44" s="84">
        <f>E46</f>
        <v>56.8</v>
      </c>
    </row>
    <row r="45" spans="2:5" ht="56.25">
      <c r="B45" s="98" t="s">
        <v>320</v>
      </c>
      <c r="C45" s="39" t="s">
        <v>321</v>
      </c>
      <c r="D45" s="84">
        <f>D46</f>
        <v>54.1</v>
      </c>
      <c r="E45" s="84">
        <f>E46</f>
        <v>56.8</v>
      </c>
    </row>
    <row r="46" spans="2:5" ht="56.25">
      <c r="B46" s="98" t="s">
        <v>206</v>
      </c>
      <c r="C46" s="39" t="s">
        <v>207</v>
      </c>
      <c r="D46" s="84">
        <v>54.1</v>
      </c>
      <c r="E46" s="10">
        <v>56.8</v>
      </c>
    </row>
    <row r="47" spans="2:5" ht="37.5">
      <c r="B47" s="56" t="s">
        <v>322</v>
      </c>
      <c r="C47" s="68" t="s">
        <v>323</v>
      </c>
      <c r="D47" s="85">
        <f>D48+D51</f>
        <v>195.4</v>
      </c>
      <c r="E47" s="85">
        <f>E48+E51</f>
        <v>244.3</v>
      </c>
    </row>
    <row r="48" spans="2:5" ht="74.25" customHeight="1">
      <c r="B48" s="98" t="s">
        <v>324</v>
      </c>
      <c r="C48" s="39" t="s">
        <v>325</v>
      </c>
      <c r="D48" s="84">
        <f>D50</f>
        <v>0</v>
      </c>
      <c r="E48" s="84">
        <f>E50</f>
        <v>63</v>
      </c>
    </row>
    <row r="49" spans="2:5" ht="93.75">
      <c r="B49" s="98" t="s">
        <v>326</v>
      </c>
      <c r="C49" s="39" t="s">
        <v>327</v>
      </c>
      <c r="D49" s="84">
        <f>D50</f>
        <v>0</v>
      </c>
      <c r="E49" s="84">
        <f>E50</f>
        <v>63</v>
      </c>
    </row>
    <row r="50" spans="2:5" ht="93" customHeight="1">
      <c r="B50" s="98" t="s">
        <v>210</v>
      </c>
      <c r="C50" s="39" t="s">
        <v>211</v>
      </c>
      <c r="D50" s="84">
        <v>0</v>
      </c>
      <c r="E50" s="10">
        <v>63</v>
      </c>
    </row>
    <row r="51" spans="2:5" ht="57.75" customHeight="1">
      <c r="B51" s="98" t="s">
        <v>328</v>
      </c>
      <c r="C51" s="39" t="s">
        <v>329</v>
      </c>
      <c r="D51" s="84">
        <f>D53+D55</f>
        <v>195.4</v>
      </c>
      <c r="E51" s="84">
        <f>E53+E55</f>
        <v>181.3</v>
      </c>
    </row>
    <row r="52" spans="2:5" ht="37.5">
      <c r="B52" s="98" t="s">
        <v>330</v>
      </c>
      <c r="C52" s="39" t="s">
        <v>331</v>
      </c>
      <c r="D52" s="84">
        <f>D53</f>
        <v>80</v>
      </c>
      <c r="E52" s="84">
        <f>E53</f>
        <v>60</v>
      </c>
    </row>
    <row r="53" spans="2:5" ht="56.25">
      <c r="B53" s="98" t="s">
        <v>198</v>
      </c>
      <c r="C53" s="39" t="s">
        <v>199</v>
      </c>
      <c r="D53" s="84">
        <v>80</v>
      </c>
      <c r="E53" s="10">
        <v>60</v>
      </c>
    </row>
    <row r="54" spans="2:5" ht="56.25">
      <c r="B54" s="98" t="s">
        <v>332</v>
      </c>
      <c r="C54" s="39" t="s">
        <v>333</v>
      </c>
      <c r="D54" s="84">
        <f>D55</f>
        <v>115.4</v>
      </c>
      <c r="E54" s="84">
        <f>E55</f>
        <v>121.3</v>
      </c>
    </row>
    <row r="55" spans="2:5" ht="56.25">
      <c r="B55" s="98" t="s">
        <v>212</v>
      </c>
      <c r="C55" s="39" t="s">
        <v>213</v>
      </c>
      <c r="D55" s="84">
        <v>115.4</v>
      </c>
      <c r="E55" s="10">
        <v>121.3</v>
      </c>
    </row>
    <row r="56" spans="2:5" ht="18.75">
      <c r="B56" s="56" t="s">
        <v>334</v>
      </c>
      <c r="C56" s="68" t="s">
        <v>335</v>
      </c>
      <c r="D56" s="85">
        <f>D60+D63+D65+D68</f>
        <v>8789.5</v>
      </c>
      <c r="E56" s="85">
        <f>E60+E63+E65+E68</f>
        <v>4686.799999999999</v>
      </c>
    </row>
    <row r="57" spans="2:5" ht="37.5">
      <c r="B57" s="98" t="s">
        <v>336</v>
      </c>
      <c r="C57" s="39" t="s">
        <v>337</v>
      </c>
      <c r="D57" s="84">
        <f>D60+D63+D65+D68</f>
        <v>8789.5</v>
      </c>
      <c r="E57" s="84">
        <f>E60+E63+E65+E68</f>
        <v>4686.799999999999</v>
      </c>
    </row>
    <row r="58" spans="2:5" ht="37.5">
      <c r="B58" s="98" t="s">
        <v>338</v>
      </c>
      <c r="C58" s="39" t="s">
        <v>339</v>
      </c>
      <c r="D58" s="84">
        <f>D60</f>
        <v>3082.1</v>
      </c>
      <c r="E58" s="84">
        <f>E60</f>
        <v>2979</v>
      </c>
    </row>
    <row r="59" spans="2:5" ht="18.75">
      <c r="B59" s="98" t="s">
        <v>340</v>
      </c>
      <c r="C59" s="39" t="s">
        <v>341</v>
      </c>
      <c r="D59" s="84">
        <f>D60</f>
        <v>3082.1</v>
      </c>
      <c r="E59" s="84">
        <f>E60</f>
        <v>2979</v>
      </c>
    </row>
    <row r="60" spans="2:5" ht="37.5">
      <c r="B60" s="98" t="s">
        <v>220</v>
      </c>
      <c r="C60" s="39" t="s">
        <v>221</v>
      </c>
      <c r="D60" s="84">
        <v>3082.1</v>
      </c>
      <c r="E60" s="10">
        <v>2979</v>
      </c>
    </row>
    <row r="61" spans="2:5" ht="37.5">
      <c r="B61" s="98" t="s">
        <v>342</v>
      </c>
      <c r="C61" s="39" t="s">
        <v>343</v>
      </c>
      <c r="D61" s="84">
        <f>D63+D65</f>
        <v>307.4</v>
      </c>
      <c r="E61" s="84">
        <f>E63+E65</f>
        <v>307.8</v>
      </c>
    </row>
    <row r="62" spans="2:5" ht="37.5">
      <c r="B62" s="98" t="s">
        <v>344</v>
      </c>
      <c r="C62" s="39" t="s">
        <v>345</v>
      </c>
      <c r="D62" s="84">
        <f>D63</f>
        <v>307.2</v>
      </c>
      <c r="E62" s="84">
        <f>E63</f>
        <v>307.6</v>
      </c>
    </row>
    <row r="63" spans="2:5" ht="36.75" customHeight="1">
      <c r="B63" s="98" t="s">
        <v>124</v>
      </c>
      <c r="C63" s="39" t="s">
        <v>222</v>
      </c>
      <c r="D63" s="84">
        <v>307.2</v>
      </c>
      <c r="E63" s="10">
        <v>307.6</v>
      </c>
    </row>
    <row r="64" spans="2:5" ht="37.5">
      <c r="B64" s="98" t="s">
        <v>346</v>
      </c>
      <c r="C64" s="39" t="s">
        <v>347</v>
      </c>
      <c r="D64" s="84">
        <f>D65</f>
        <v>0.2</v>
      </c>
      <c r="E64" s="84">
        <f>E65</f>
        <v>0.2</v>
      </c>
    </row>
    <row r="65" spans="2:5" ht="35.25" customHeight="1">
      <c r="B65" s="98" t="s">
        <v>128</v>
      </c>
      <c r="C65" s="39" t="s">
        <v>350</v>
      </c>
      <c r="D65" s="84">
        <v>0.2</v>
      </c>
      <c r="E65" s="10">
        <v>0.2</v>
      </c>
    </row>
    <row r="66" spans="2:5" ht="21.75" customHeight="1">
      <c r="B66" s="98" t="s">
        <v>351</v>
      </c>
      <c r="C66" s="39" t="s">
        <v>352</v>
      </c>
      <c r="D66" s="84">
        <f>D68</f>
        <v>5400</v>
      </c>
      <c r="E66" s="84">
        <f>E68</f>
        <v>1400</v>
      </c>
    </row>
    <row r="67" spans="2:5" ht="21.75" customHeight="1">
      <c r="B67" s="98" t="s">
        <v>353</v>
      </c>
      <c r="C67" s="39" t="s">
        <v>354</v>
      </c>
      <c r="D67" s="84">
        <f>D68</f>
        <v>5400</v>
      </c>
      <c r="E67" s="84">
        <f>E68</f>
        <v>1400</v>
      </c>
    </row>
    <row r="68" spans="2:5" ht="20.25" customHeight="1">
      <c r="B68" s="98" t="s">
        <v>228</v>
      </c>
      <c r="C68" s="39" t="s">
        <v>229</v>
      </c>
      <c r="D68" s="84">
        <v>5400</v>
      </c>
      <c r="E68" s="10">
        <v>1400</v>
      </c>
    </row>
    <row r="69" spans="2:5" ht="18.75">
      <c r="B69" s="118" t="s">
        <v>355</v>
      </c>
      <c r="C69" s="119"/>
      <c r="D69" s="99">
        <f>D56+D13</f>
        <v>24957.300000000003</v>
      </c>
      <c r="E69" s="99">
        <f>E56+E13</f>
        <v>21678.600000000002</v>
      </c>
    </row>
    <row r="70" spans="2:3" ht="18">
      <c r="B70" s="100"/>
      <c r="C70" s="101"/>
    </row>
    <row r="71" spans="2:3" ht="18">
      <c r="B71" s="100"/>
      <c r="C71" s="101"/>
    </row>
    <row r="72" spans="2:3" ht="18">
      <c r="B72" s="100"/>
      <c r="C72" s="101"/>
    </row>
    <row r="73" spans="2:3" ht="18">
      <c r="B73" s="100"/>
      <c r="C73" s="101"/>
    </row>
    <row r="74" spans="2:3" ht="18">
      <c r="B74" s="100"/>
      <c r="C74" s="101"/>
    </row>
    <row r="75" spans="2:3" ht="18">
      <c r="B75" s="100"/>
      <c r="C75" s="101"/>
    </row>
    <row r="76" spans="2:3" ht="18">
      <c r="B76" s="100"/>
      <c r="C76" s="101"/>
    </row>
    <row r="77" spans="2:3" ht="18">
      <c r="B77" s="100"/>
      <c r="C77" s="101"/>
    </row>
    <row r="78" spans="2:3" ht="18">
      <c r="B78" s="100"/>
      <c r="C78" s="101"/>
    </row>
    <row r="79" spans="2:3" ht="18">
      <c r="B79" s="100"/>
      <c r="C79" s="101"/>
    </row>
    <row r="80" spans="2:3" ht="18">
      <c r="B80" s="100"/>
      <c r="C80" s="101"/>
    </row>
    <row r="81" spans="2:3" ht="18">
      <c r="B81" s="100"/>
      <c r="C81" s="101"/>
    </row>
    <row r="82" spans="2:3" ht="18">
      <c r="B82" s="100"/>
      <c r="C82" s="101"/>
    </row>
    <row r="83" ht="18">
      <c r="B83" s="100"/>
    </row>
    <row r="84" ht="18">
      <c r="B84" s="100"/>
    </row>
    <row r="85" ht="18">
      <c r="B85" s="100"/>
    </row>
    <row r="86" ht="18">
      <c r="B86" s="100"/>
    </row>
    <row r="87" ht="18">
      <c r="B87" s="100"/>
    </row>
    <row r="88" ht="18">
      <c r="B88" s="100"/>
    </row>
    <row r="89" ht="18">
      <c r="B89" s="100"/>
    </row>
    <row r="90" ht="18">
      <c r="B90" s="100"/>
    </row>
    <row r="91" ht="18">
      <c r="B91" s="100"/>
    </row>
    <row r="92" ht="18">
      <c r="B92" s="100"/>
    </row>
    <row r="93" ht="18">
      <c r="B93" s="100"/>
    </row>
    <row r="94" ht="18">
      <c r="B94" s="100"/>
    </row>
    <row r="95" ht="18">
      <c r="B95" s="100"/>
    </row>
    <row r="96" ht="18">
      <c r="B96" s="100"/>
    </row>
    <row r="97" ht="18">
      <c r="B97" s="100"/>
    </row>
    <row r="98" ht="18">
      <c r="B98" s="100"/>
    </row>
    <row r="99" ht="18">
      <c r="B99" s="100"/>
    </row>
    <row r="100" ht="18">
      <c r="B100" s="100"/>
    </row>
    <row r="101" ht="18">
      <c r="B101" s="100"/>
    </row>
    <row r="102" ht="18">
      <c r="B102" s="100"/>
    </row>
    <row r="103" ht="18">
      <c r="B103" s="100"/>
    </row>
    <row r="104" ht="18">
      <c r="B104" s="100"/>
    </row>
    <row r="105" ht="18">
      <c r="B105" s="100"/>
    </row>
    <row r="106" ht="18">
      <c r="B106" s="100"/>
    </row>
    <row r="107" ht="18">
      <c r="B107" s="100"/>
    </row>
    <row r="108" ht="18">
      <c r="B108" s="100"/>
    </row>
    <row r="109" ht="18">
      <c r="B109" s="100"/>
    </row>
    <row r="110" ht="18">
      <c r="B110" s="100"/>
    </row>
    <row r="111" ht="18">
      <c r="B111" s="100"/>
    </row>
    <row r="112" ht="18">
      <c r="B112" s="100"/>
    </row>
    <row r="113" ht="18">
      <c r="B113" s="100"/>
    </row>
    <row r="114" ht="18">
      <c r="B114" s="100"/>
    </row>
    <row r="115" ht="18">
      <c r="B115" s="100"/>
    </row>
    <row r="116" ht="18">
      <c r="B116" s="100"/>
    </row>
    <row r="117" ht="18">
      <c r="B117" s="100"/>
    </row>
    <row r="118" ht="18">
      <c r="B118" s="100"/>
    </row>
    <row r="119" ht="18">
      <c r="B119" s="100"/>
    </row>
    <row r="120" ht="18">
      <c r="B120" s="100"/>
    </row>
    <row r="121" ht="18">
      <c r="B121" s="100"/>
    </row>
    <row r="122" ht="18">
      <c r="B122" s="100"/>
    </row>
    <row r="123" ht="18">
      <c r="B123" s="100"/>
    </row>
    <row r="124" ht="18">
      <c r="B124" s="100"/>
    </row>
    <row r="125" ht="18">
      <c r="B125" s="100"/>
    </row>
    <row r="126" ht="18">
      <c r="B126" s="100"/>
    </row>
    <row r="127" ht="18">
      <c r="B127" s="100"/>
    </row>
    <row r="128" ht="18">
      <c r="B128" s="100"/>
    </row>
  </sheetData>
  <mergeCells count="7">
    <mergeCell ref="B1:E6"/>
    <mergeCell ref="B8:E8"/>
    <mergeCell ref="B9:E9"/>
    <mergeCell ref="B69:C69"/>
    <mergeCell ref="B10:B11"/>
    <mergeCell ref="C10:C11"/>
    <mergeCell ref="D10:E10"/>
  </mergeCells>
  <printOptions/>
  <pageMargins left="0.33" right="0.23" top="0.78" bottom="0.23" header="0.5" footer="0.2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21"/>
  <sheetViews>
    <sheetView workbookViewId="0" topLeftCell="A7">
      <selection activeCell="B12" sqref="B12:B21"/>
    </sheetView>
  </sheetViews>
  <sheetFormatPr defaultColWidth="9.140625" defaultRowHeight="12.75"/>
  <cols>
    <col min="1" max="1" width="27.140625" style="0" customWidth="1"/>
    <col min="2" max="2" width="53.7109375" style="0" customWidth="1"/>
    <col min="3" max="3" width="11.421875" style="0" customWidth="1"/>
  </cols>
  <sheetData>
    <row r="1" spans="2:3" ht="12.75">
      <c r="B1" s="131" t="s">
        <v>271</v>
      </c>
      <c r="C1" s="132"/>
    </row>
    <row r="2" spans="2:3" ht="12.75">
      <c r="B2" s="132"/>
      <c r="C2" s="132"/>
    </row>
    <row r="3" spans="2:3" ht="12.75">
      <c r="B3" s="132"/>
      <c r="C3" s="132"/>
    </row>
    <row r="4" spans="2:3" ht="12.75">
      <c r="B4" s="132"/>
      <c r="C4" s="132"/>
    </row>
    <row r="5" spans="2:3" ht="12.75">
      <c r="B5" s="132"/>
      <c r="C5" s="132"/>
    </row>
    <row r="6" spans="2:3" ht="45" customHeight="1">
      <c r="B6" s="132"/>
      <c r="C6" s="132"/>
    </row>
    <row r="8" spans="1:3" ht="40.5" customHeight="1">
      <c r="A8" s="133" t="s">
        <v>272</v>
      </c>
      <c r="B8" s="134"/>
      <c r="C8" s="134"/>
    </row>
    <row r="10" spans="1:3" ht="75">
      <c r="A10" s="14" t="s">
        <v>154</v>
      </c>
      <c r="B10" s="14" t="s">
        <v>2</v>
      </c>
      <c r="C10" s="14" t="s">
        <v>72</v>
      </c>
    </row>
    <row r="11" spans="1:3" ht="18.75">
      <c r="A11" s="14">
        <v>1</v>
      </c>
      <c r="B11" s="14">
        <v>2</v>
      </c>
      <c r="C11" s="53">
        <v>3</v>
      </c>
    </row>
    <row r="12" spans="1:3" ht="56.25">
      <c r="A12" s="1" t="s">
        <v>251</v>
      </c>
      <c r="B12" s="52" t="s">
        <v>252</v>
      </c>
      <c r="C12" s="41">
        <v>0</v>
      </c>
    </row>
    <row r="13" spans="1:3" ht="37.5">
      <c r="A13" s="1" t="s">
        <v>253</v>
      </c>
      <c r="B13" s="52" t="s">
        <v>254</v>
      </c>
      <c r="C13" s="41">
        <v>0</v>
      </c>
    </row>
    <row r="14" spans="1:3" ht="37.5">
      <c r="A14" s="1" t="s">
        <v>255</v>
      </c>
      <c r="B14" s="52" t="s">
        <v>256</v>
      </c>
      <c r="C14" s="41">
        <v>33384.9</v>
      </c>
    </row>
    <row r="15" spans="1:3" ht="37.5">
      <c r="A15" s="1" t="s">
        <v>257</v>
      </c>
      <c r="B15" s="52" t="s">
        <v>258</v>
      </c>
      <c r="C15" s="41">
        <v>33384.9</v>
      </c>
    </row>
    <row r="16" spans="1:3" ht="37.5">
      <c r="A16" s="1" t="s">
        <v>259</v>
      </c>
      <c r="B16" s="52" t="s">
        <v>260</v>
      </c>
      <c r="C16" s="41">
        <v>33384.9</v>
      </c>
    </row>
    <row r="17" spans="1:3" ht="37.5">
      <c r="A17" s="1" t="s">
        <v>157</v>
      </c>
      <c r="B17" s="52" t="s">
        <v>158</v>
      </c>
      <c r="C17" s="41">
        <v>33384.9</v>
      </c>
    </row>
    <row r="18" spans="1:3" ht="37.5">
      <c r="A18" s="1" t="s">
        <v>261</v>
      </c>
      <c r="B18" s="52" t="s">
        <v>262</v>
      </c>
      <c r="C18" s="41">
        <v>33384.9</v>
      </c>
    </row>
    <row r="19" spans="1:3" ht="37.5">
      <c r="A19" s="1" t="s">
        <v>263</v>
      </c>
      <c r="B19" s="52" t="s">
        <v>264</v>
      </c>
      <c r="C19" s="41">
        <v>33384.9</v>
      </c>
    </row>
    <row r="20" spans="1:3" ht="37.5">
      <c r="A20" s="1" t="s">
        <v>265</v>
      </c>
      <c r="B20" s="52" t="s">
        <v>266</v>
      </c>
      <c r="C20" s="41">
        <v>33384.9</v>
      </c>
    </row>
    <row r="21" spans="1:3" ht="37.5">
      <c r="A21" s="1" t="s">
        <v>159</v>
      </c>
      <c r="B21" s="52" t="s">
        <v>160</v>
      </c>
      <c r="C21" s="41">
        <v>33384.9</v>
      </c>
    </row>
  </sheetData>
  <mergeCells count="2">
    <mergeCell ref="B1:C6"/>
    <mergeCell ref="A8:C8"/>
  </mergeCells>
  <printOptions/>
  <pageMargins left="0.75" right="0.28"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E29"/>
  <sheetViews>
    <sheetView workbookViewId="0" topLeftCell="A1">
      <selection activeCell="E12" sqref="E12"/>
    </sheetView>
  </sheetViews>
  <sheetFormatPr defaultColWidth="9.140625" defaultRowHeight="12.75"/>
  <cols>
    <col min="1" max="1" width="1.57421875" style="0" customWidth="1"/>
    <col min="2" max="2" width="29.00390625" style="0" customWidth="1"/>
    <col min="3" max="3" width="37.8515625" style="0" customWidth="1"/>
    <col min="4" max="4" width="11.140625" style="0" customWidth="1"/>
    <col min="5" max="5" width="10.7109375" style="0" customWidth="1"/>
  </cols>
  <sheetData>
    <row r="1" spans="2:5" ht="47.25" customHeight="1">
      <c r="B1" s="42"/>
      <c r="C1" s="112" t="s">
        <v>268</v>
      </c>
      <c r="D1" s="112"/>
      <c r="E1" s="112"/>
    </row>
    <row r="2" spans="2:5" ht="10.5" customHeight="1">
      <c r="B2" s="42"/>
      <c r="C2" s="112"/>
      <c r="D2" s="112"/>
      <c r="E2" s="112"/>
    </row>
    <row r="3" spans="2:5" ht="18" customHeight="1">
      <c r="B3" s="42"/>
      <c r="C3" s="112"/>
      <c r="D3" s="112"/>
      <c r="E3" s="112"/>
    </row>
    <row r="4" spans="2:5" ht="18" customHeight="1">
      <c r="B4" s="42"/>
      <c r="C4" s="112"/>
      <c r="D4" s="112"/>
      <c r="E4" s="112"/>
    </row>
    <row r="5" spans="2:5" ht="21.75" customHeight="1">
      <c r="B5" s="42"/>
      <c r="C5" s="112"/>
      <c r="D5" s="112"/>
      <c r="E5" s="112"/>
    </row>
    <row r="7" spans="2:5" ht="37.5" customHeight="1">
      <c r="B7" s="133" t="s">
        <v>269</v>
      </c>
      <c r="C7" s="133"/>
      <c r="D7" s="133"/>
      <c r="E7" s="133"/>
    </row>
    <row r="8" spans="4:5" ht="15.75">
      <c r="D8" s="135" t="s">
        <v>270</v>
      </c>
      <c r="E8" s="135"/>
    </row>
    <row r="9" spans="2:5" ht="30.75" customHeight="1">
      <c r="B9" s="136" t="s">
        <v>154</v>
      </c>
      <c r="C9" s="136" t="s">
        <v>2</v>
      </c>
      <c r="D9" s="136" t="s">
        <v>90</v>
      </c>
      <c r="E9" s="136"/>
    </row>
    <row r="10" spans="2:5" ht="43.5" customHeight="1">
      <c r="B10" s="136"/>
      <c r="C10" s="136"/>
      <c r="D10" s="1" t="s">
        <v>91</v>
      </c>
      <c r="E10" s="1" t="s">
        <v>92</v>
      </c>
    </row>
    <row r="11" spans="2:5" ht="18.75">
      <c r="B11" s="14">
        <v>1</v>
      </c>
      <c r="C11" s="14">
        <v>2</v>
      </c>
      <c r="D11" s="14">
        <v>3</v>
      </c>
      <c r="E11" s="14">
        <v>4</v>
      </c>
    </row>
    <row r="12" spans="2:5" ht="58.5" customHeight="1">
      <c r="B12" s="1" t="s">
        <v>251</v>
      </c>
      <c r="C12" s="13" t="s">
        <v>252</v>
      </c>
      <c r="D12" s="1">
        <v>0</v>
      </c>
      <c r="E12" s="1">
        <v>0</v>
      </c>
    </row>
    <row r="13" spans="2:5" ht="41.25" customHeight="1">
      <c r="B13" s="1" t="s">
        <v>253</v>
      </c>
      <c r="C13" s="13" t="s">
        <v>254</v>
      </c>
      <c r="D13" s="1">
        <v>0</v>
      </c>
      <c r="E13" s="1">
        <v>0</v>
      </c>
    </row>
    <row r="14" spans="2:5" ht="18.75" customHeight="1">
      <c r="B14" s="136" t="s">
        <v>255</v>
      </c>
      <c r="C14" s="109" t="s">
        <v>256</v>
      </c>
      <c r="D14" s="110">
        <v>24957.3</v>
      </c>
      <c r="E14" s="110">
        <v>21678.6</v>
      </c>
    </row>
    <row r="15" spans="2:5" ht="18.75" customHeight="1">
      <c r="B15" s="136"/>
      <c r="C15" s="109"/>
      <c r="D15" s="111">
        <v>24957.3</v>
      </c>
      <c r="E15" s="111"/>
    </row>
    <row r="16" spans="2:5" ht="18.75" customHeight="1">
      <c r="B16" s="136" t="s">
        <v>257</v>
      </c>
      <c r="C16" s="109" t="s">
        <v>258</v>
      </c>
      <c r="D16" s="110">
        <v>24957.3</v>
      </c>
      <c r="E16" s="110">
        <v>21678.6</v>
      </c>
    </row>
    <row r="17" spans="2:5" ht="18.75" customHeight="1">
      <c r="B17" s="136"/>
      <c r="C17" s="109"/>
      <c r="D17" s="111">
        <v>24957.3</v>
      </c>
      <c r="E17" s="111"/>
    </row>
    <row r="18" spans="2:5" ht="18" customHeight="1">
      <c r="B18" s="136" t="s">
        <v>259</v>
      </c>
      <c r="C18" s="109" t="s">
        <v>260</v>
      </c>
      <c r="D18" s="110">
        <v>24957.3</v>
      </c>
      <c r="E18" s="110">
        <v>21678.6</v>
      </c>
    </row>
    <row r="19" spans="2:5" ht="18" customHeight="1">
      <c r="B19" s="136"/>
      <c r="C19" s="109"/>
      <c r="D19" s="111">
        <v>24957.3</v>
      </c>
      <c r="E19" s="111"/>
    </row>
    <row r="20" spans="2:5" ht="29.25" customHeight="1">
      <c r="B20" s="136" t="s">
        <v>157</v>
      </c>
      <c r="C20" s="109" t="s">
        <v>158</v>
      </c>
      <c r="D20" s="110">
        <v>24957.3</v>
      </c>
      <c r="E20" s="110">
        <v>21678.6</v>
      </c>
    </row>
    <row r="21" spans="2:5" ht="26.25" customHeight="1">
      <c r="B21" s="136"/>
      <c r="C21" s="109"/>
      <c r="D21" s="111">
        <v>24957.3</v>
      </c>
      <c r="E21" s="111"/>
    </row>
    <row r="22" spans="2:5" ht="20.25" customHeight="1">
      <c r="B22" s="136" t="s">
        <v>261</v>
      </c>
      <c r="C22" s="109" t="s">
        <v>262</v>
      </c>
      <c r="D22" s="110">
        <v>24957.3</v>
      </c>
      <c r="E22" s="110">
        <v>21678.6</v>
      </c>
    </row>
    <row r="23" spans="2:5" ht="20.25" customHeight="1">
      <c r="B23" s="136"/>
      <c r="C23" s="109"/>
      <c r="D23" s="111">
        <v>24957.3</v>
      </c>
      <c r="E23" s="111"/>
    </row>
    <row r="24" spans="2:5" ht="18.75" customHeight="1">
      <c r="B24" s="136" t="s">
        <v>263</v>
      </c>
      <c r="C24" s="109" t="s">
        <v>264</v>
      </c>
      <c r="D24" s="110">
        <v>24957.3</v>
      </c>
      <c r="E24" s="110">
        <v>21678.6</v>
      </c>
    </row>
    <row r="25" spans="2:5" ht="18.75" customHeight="1">
      <c r="B25" s="136"/>
      <c r="C25" s="109"/>
      <c r="D25" s="111">
        <v>24957.3</v>
      </c>
      <c r="E25" s="111"/>
    </row>
    <row r="26" spans="2:5" ht="18" customHeight="1">
      <c r="B26" s="136" t="s">
        <v>265</v>
      </c>
      <c r="C26" s="109" t="s">
        <v>266</v>
      </c>
      <c r="D26" s="110">
        <v>24957.3</v>
      </c>
      <c r="E26" s="110">
        <v>21678.6</v>
      </c>
    </row>
    <row r="27" spans="2:5" ht="18" customHeight="1">
      <c r="B27" s="136"/>
      <c r="C27" s="109"/>
      <c r="D27" s="111">
        <v>24957.3</v>
      </c>
      <c r="E27" s="111"/>
    </row>
    <row r="28" spans="2:5" ht="28.5" customHeight="1">
      <c r="B28" s="136" t="s">
        <v>159</v>
      </c>
      <c r="C28" s="109" t="s">
        <v>267</v>
      </c>
      <c r="D28" s="110">
        <v>24957.3</v>
      </c>
      <c r="E28" s="110">
        <v>21678.6</v>
      </c>
    </row>
    <row r="29" spans="2:5" ht="28.5" customHeight="1">
      <c r="B29" s="136"/>
      <c r="C29" s="109"/>
      <c r="D29" s="111">
        <v>24957.3</v>
      </c>
      <c r="E29" s="111"/>
    </row>
  </sheetData>
  <mergeCells count="38">
    <mergeCell ref="E24:E25"/>
    <mergeCell ref="E26:E27"/>
    <mergeCell ref="D28:D29"/>
    <mergeCell ref="E28:E29"/>
    <mergeCell ref="E16:E17"/>
    <mergeCell ref="E18:E19"/>
    <mergeCell ref="E20:E21"/>
    <mergeCell ref="E22:E23"/>
    <mergeCell ref="B28:B29"/>
    <mergeCell ref="C28:C29"/>
    <mergeCell ref="C1:E5"/>
    <mergeCell ref="D22:D23"/>
    <mergeCell ref="E14:E15"/>
    <mergeCell ref="D16:D17"/>
    <mergeCell ref="D18:D19"/>
    <mergeCell ref="D20:D21"/>
    <mergeCell ref="D24:D25"/>
    <mergeCell ref="D26:D27"/>
    <mergeCell ref="B24:B25"/>
    <mergeCell ref="C24:C25"/>
    <mergeCell ref="B26:B27"/>
    <mergeCell ref="C26:C27"/>
    <mergeCell ref="B20:B21"/>
    <mergeCell ref="C20:C21"/>
    <mergeCell ref="B22:B23"/>
    <mergeCell ref="C22:C23"/>
    <mergeCell ref="B16:B17"/>
    <mergeCell ref="C16:C17"/>
    <mergeCell ref="B18:B19"/>
    <mergeCell ref="C18:C19"/>
    <mergeCell ref="B7:E7"/>
    <mergeCell ref="D8:E8"/>
    <mergeCell ref="B14:B15"/>
    <mergeCell ref="C14:C15"/>
    <mergeCell ref="D14:D15"/>
    <mergeCell ref="B9:B10"/>
    <mergeCell ref="C9:C10"/>
    <mergeCell ref="D9:E9"/>
  </mergeCells>
  <printOptions/>
  <pageMargins left="0.75" right="0.16" top="0.53" bottom="0.63"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C20"/>
  <sheetViews>
    <sheetView workbookViewId="0" topLeftCell="A1">
      <selection activeCell="F4" sqref="F4"/>
    </sheetView>
  </sheetViews>
  <sheetFormatPr defaultColWidth="9.140625" defaultRowHeight="12.75"/>
  <cols>
    <col min="1" max="1" width="0.9921875" style="0" customWidth="1"/>
    <col min="2" max="2" width="82.421875" style="0" customWidth="1"/>
    <col min="3" max="3" width="8.421875" style="47" customWidth="1"/>
    <col min="4" max="4" width="30.7109375" style="0" customWidth="1"/>
  </cols>
  <sheetData>
    <row r="1" spans="2:3" ht="47.25" customHeight="1">
      <c r="B1" s="112" t="s">
        <v>247</v>
      </c>
      <c r="C1" s="112"/>
    </row>
    <row r="2" spans="2:3" ht="10.5" customHeight="1">
      <c r="B2" s="112"/>
      <c r="C2" s="112"/>
    </row>
    <row r="3" spans="2:3" ht="18" customHeight="1">
      <c r="B3" s="112"/>
      <c r="C3" s="112"/>
    </row>
    <row r="4" spans="2:3" ht="22.5" customHeight="1">
      <c r="B4" s="112"/>
      <c r="C4" s="112"/>
    </row>
    <row r="5" spans="2:3" ht="15.75" customHeight="1">
      <c r="B5" s="112"/>
      <c r="C5" s="112"/>
    </row>
    <row r="7" spans="2:3" ht="55.5" customHeight="1">
      <c r="B7" s="133" t="s">
        <v>245</v>
      </c>
      <c r="C7" s="133"/>
    </row>
    <row r="8" spans="2:3" ht="12.75">
      <c r="B8" s="113" t="s">
        <v>246</v>
      </c>
      <c r="C8" s="113"/>
    </row>
    <row r="9" spans="2:3" ht="24" customHeight="1">
      <c r="B9" s="48" t="s">
        <v>236</v>
      </c>
      <c r="C9" s="28" t="s">
        <v>250</v>
      </c>
    </row>
    <row r="10" spans="2:3" ht="14.25" customHeight="1">
      <c r="B10" s="35">
        <v>1</v>
      </c>
      <c r="C10" s="28">
        <v>2</v>
      </c>
    </row>
    <row r="11" spans="2:3" ht="63.75" customHeight="1">
      <c r="B11" s="50" t="s">
        <v>237</v>
      </c>
      <c r="C11" s="37">
        <v>100</v>
      </c>
    </row>
    <row r="12" spans="2:3" ht="63.75" customHeight="1">
      <c r="B12" s="50" t="s">
        <v>238</v>
      </c>
      <c r="C12" s="37">
        <v>50</v>
      </c>
    </row>
    <row r="13" spans="2:3" ht="47.25">
      <c r="B13" s="50" t="s">
        <v>239</v>
      </c>
      <c r="C13" s="37">
        <v>100</v>
      </c>
    </row>
    <row r="14" spans="2:3" ht="47.25">
      <c r="B14" s="50" t="s">
        <v>240</v>
      </c>
      <c r="C14" s="37">
        <v>100</v>
      </c>
    </row>
    <row r="15" spans="2:3" ht="33.75" customHeight="1">
      <c r="B15" s="50" t="s">
        <v>241</v>
      </c>
      <c r="C15" s="37">
        <v>100</v>
      </c>
    </row>
    <row r="16" spans="2:3" ht="78.75" customHeight="1">
      <c r="B16" s="50" t="s">
        <v>242</v>
      </c>
      <c r="C16" s="37">
        <v>100</v>
      </c>
    </row>
    <row r="17" spans="2:3" ht="32.25" customHeight="1">
      <c r="B17" s="50" t="s">
        <v>243</v>
      </c>
      <c r="C17" s="37">
        <v>100</v>
      </c>
    </row>
    <row r="18" spans="2:3" ht="30" customHeight="1">
      <c r="B18" s="51" t="s">
        <v>249</v>
      </c>
      <c r="C18" s="37">
        <v>100</v>
      </c>
    </row>
    <row r="19" spans="2:3" ht="48" customHeight="1">
      <c r="B19" s="51" t="s">
        <v>248</v>
      </c>
      <c r="C19" s="49">
        <v>100</v>
      </c>
    </row>
    <row r="20" spans="2:3" ht="15.75">
      <c r="B20" s="50" t="s">
        <v>244</v>
      </c>
      <c r="C20" s="37">
        <v>100</v>
      </c>
    </row>
  </sheetData>
  <mergeCells count="3">
    <mergeCell ref="B8:C8"/>
    <mergeCell ref="B1:C5"/>
    <mergeCell ref="B7:C7"/>
  </mergeCells>
  <printOptions/>
  <pageMargins left="0.75" right="0.27" top="0.27" bottom="0.38" header="0.17" footer="0.1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D31"/>
  <sheetViews>
    <sheetView workbookViewId="0" topLeftCell="A28">
      <selection activeCell="A30" sqref="A30:IV30"/>
    </sheetView>
  </sheetViews>
  <sheetFormatPr defaultColWidth="9.140625" defaultRowHeight="12.75"/>
  <cols>
    <col min="1" max="1" width="2.28125" style="0" customWidth="1"/>
    <col min="2" max="2" width="10.140625" style="0" customWidth="1"/>
    <col min="3" max="3" width="29.57421875" style="0" customWidth="1"/>
    <col min="4" max="4" width="51.00390625" style="0" customWidth="1"/>
    <col min="5" max="5" width="30.7109375" style="0" customWidth="1"/>
  </cols>
  <sheetData>
    <row r="1" spans="2:4" ht="47.25" customHeight="1">
      <c r="B1" s="42"/>
      <c r="C1" s="112" t="s">
        <v>200</v>
      </c>
      <c r="D1" s="112"/>
    </row>
    <row r="2" spans="2:4" ht="10.5" customHeight="1">
      <c r="B2" s="42"/>
      <c r="C2" s="112"/>
      <c r="D2" s="112"/>
    </row>
    <row r="3" spans="2:4" ht="18" customHeight="1">
      <c r="B3" s="42"/>
      <c r="C3" s="112"/>
      <c r="D3" s="112"/>
    </row>
    <row r="4" spans="2:4" ht="18" customHeight="1">
      <c r="B4" s="42"/>
      <c r="C4" s="112"/>
      <c r="D4" s="112"/>
    </row>
    <row r="5" spans="2:4" ht="15.75" customHeight="1">
      <c r="B5" s="42"/>
      <c r="C5" s="112"/>
      <c r="D5" s="112"/>
    </row>
    <row r="7" spans="2:4" ht="37.5" customHeight="1">
      <c r="B7" s="133" t="s">
        <v>201</v>
      </c>
      <c r="C7" s="133"/>
      <c r="D7" s="133"/>
    </row>
    <row r="9" spans="2:4" ht="32.25" customHeight="1">
      <c r="B9" s="114" t="s">
        <v>154</v>
      </c>
      <c r="C9" s="114"/>
      <c r="D9" s="115" t="s">
        <v>192</v>
      </c>
    </row>
    <row r="10" spans="2:4" ht="47.25" customHeight="1">
      <c r="B10" s="46" t="s">
        <v>191</v>
      </c>
      <c r="C10" s="37" t="s">
        <v>164</v>
      </c>
      <c r="D10" s="115"/>
    </row>
    <row r="11" spans="2:4" ht="15.75">
      <c r="B11" s="45">
        <v>1</v>
      </c>
      <c r="C11" s="45">
        <v>2</v>
      </c>
      <c r="D11" s="45">
        <v>3</v>
      </c>
    </row>
    <row r="12" spans="2:4" ht="36.75" customHeight="1">
      <c r="B12" s="41">
        <v>951</v>
      </c>
      <c r="C12" s="41"/>
      <c r="D12" s="3" t="s">
        <v>108</v>
      </c>
    </row>
    <row r="13" spans="2:4" ht="129.75" customHeight="1">
      <c r="B13" s="41">
        <v>951</v>
      </c>
      <c r="C13" s="41" t="s">
        <v>202</v>
      </c>
      <c r="D13" s="3" t="s">
        <v>203</v>
      </c>
    </row>
    <row r="14" spans="2:4" ht="111" customHeight="1">
      <c r="B14" s="41">
        <v>951</v>
      </c>
      <c r="C14" s="41" t="s">
        <v>204</v>
      </c>
      <c r="D14" s="3" t="s">
        <v>205</v>
      </c>
    </row>
    <row r="15" spans="2:4" ht="93" customHeight="1">
      <c r="B15" s="41">
        <v>951</v>
      </c>
      <c r="C15" s="41" t="s">
        <v>206</v>
      </c>
      <c r="D15" s="3" t="s">
        <v>207</v>
      </c>
    </row>
    <row r="16" spans="2:4" ht="35.25" customHeight="1">
      <c r="B16" s="41">
        <v>951</v>
      </c>
      <c r="C16" s="41" t="s">
        <v>208</v>
      </c>
      <c r="D16" s="3" t="s">
        <v>209</v>
      </c>
    </row>
    <row r="17" spans="2:4" ht="167.25" customHeight="1">
      <c r="B17" s="41">
        <v>951</v>
      </c>
      <c r="C17" s="41" t="s">
        <v>210</v>
      </c>
      <c r="D17" s="3" t="s">
        <v>211</v>
      </c>
    </row>
    <row r="18" spans="2:4" ht="93.75" customHeight="1">
      <c r="B18" s="41">
        <v>951</v>
      </c>
      <c r="C18" s="41" t="s">
        <v>212</v>
      </c>
      <c r="D18" s="3" t="s">
        <v>213</v>
      </c>
    </row>
    <row r="19" spans="2:4" ht="72.75" customHeight="1">
      <c r="B19" s="41">
        <v>951</v>
      </c>
      <c r="C19" s="41" t="s">
        <v>214</v>
      </c>
      <c r="D19" s="3" t="s">
        <v>215</v>
      </c>
    </row>
    <row r="20" spans="2:4" ht="36.75" customHeight="1">
      <c r="B20" s="41">
        <v>951</v>
      </c>
      <c r="C20" s="41" t="s">
        <v>216</v>
      </c>
      <c r="D20" s="3" t="s">
        <v>217</v>
      </c>
    </row>
    <row r="21" spans="2:4" ht="36" customHeight="1">
      <c r="B21" s="41">
        <v>951</v>
      </c>
      <c r="C21" s="41" t="s">
        <v>218</v>
      </c>
      <c r="D21" s="3" t="s">
        <v>219</v>
      </c>
    </row>
    <row r="22" spans="2:4" ht="55.5" customHeight="1">
      <c r="B22" s="41">
        <v>951</v>
      </c>
      <c r="C22" s="41" t="s">
        <v>220</v>
      </c>
      <c r="D22" s="3" t="s">
        <v>221</v>
      </c>
    </row>
    <row r="23" spans="2:4" ht="81" customHeight="1">
      <c r="B23" s="41">
        <v>951</v>
      </c>
      <c r="C23" s="41" t="s">
        <v>124</v>
      </c>
      <c r="D23" s="3" t="s">
        <v>222</v>
      </c>
    </row>
    <row r="24" spans="2:4" ht="60" customHeight="1">
      <c r="B24" s="41">
        <v>951</v>
      </c>
      <c r="C24" s="41" t="s">
        <v>128</v>
      </c>
      <c r="D24" s="3" t="s">
        <v>223</v>
      </c>
    </row>
    <row r="25" spans="2:4" ht="109.5" customHeight="1">
      <c r="B25" s="41">
        <v>951</v>
      </c>
      <c r="C25" s="41" t="s">
        <v>224</v>
      </c>
      <c r="D25" s="3" t="s">
        <v>225</v>
      </c>
    </row>
    <row r="26" spans="2:4" ht="129" customHeight="1">
      <c r="B26" s="41">
        <v>951</v>
      </c>
      <c r="C26" s="41" t="s">
        <v>226</v>
      </c>
      <c r="D26" s="3" t="s">
        <v>227</v>
      </c>
    </row>
    <row r="27" spans="2:4" ht="36.75" customHeight="1">
      <c r="B27" s="41">
        <v>951</v>
      </c>
      <c r="C27" s="41" t="s">
        <v>228</v>
      </c>
      <c r="D27" s="3" t="s">
        <v>229</v>
      </c>
    </row>
    <row r="28" spans="2:4" ht="54" customHeight="1">
      <c r="B28" s="41">
        <v>951</v>
      </c>
      <c r="C28" s="41" t="s">
        <v>230</v>
      </c>
      <c r="D28" s="3" t="s">
        <v>231</v>
      </c>
    </row>
    <row r="29" spans="2:4" ht="168" customHeight="1">
      <c r="B29" s="41">
        <v>951</v>
      </c>
      <c r="C29" s="41" t="s">
        <v>232</v>
      </c>
      <c r="D29" s="3" t="s">
        <v>233</v>
      </c>
    </row>
    <row r="30" spans="2:4" ht="63" customHeight="1">
      <c r="B30" s="41">
        <v>951</v>
      </c>
      <c r="C30" s="41" t="s">
        <v>361</v>
      </c>
      <c r="D30" s="3" t="s">
        <v>0</v>
      </c>
    </row>
    <row r="31" spans="2:4" ht="74.25" customHeight="1">
      <c r="B31" s="41">
        <v>951</v>
      </c>
      <c r="C31" s="41" t="s">
        <v>234</v>
      </c>
      <c r="D31" s="3" t="s">
        <v>235</v>
      </c>
    </row>
    <row r="32" ht="132" customHeight="1"/>
    <row r="33" ht="132" customHeight="1"/>
    <row r="34" ht="132" customHeight="1"/>
    <row r="35" ht="132" customHeight="1"/>
  </sheetData>
  <mergeCells count="4">
    <mergeCell ref="C1:D5"/>
    <mergeCell ref="B7:D7"/>
    <mergeCell ref="B9:C9"/>
    <mergeCell ref="D9:D10"/>
  </mergeCells>
  <printOptions/>
  <pageMargins left="0.75" right="0.29" top="0.43" bottom="0.17" header="0.2" footer="0.1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D15"/>
  <sheetViews>
    <sheetView workbookViewId="0" topLeftCell="A1">
      <selection activeCell="D14" sqref="D14:D15"/>
    </sheetView>
  </sheetViews>
  <sheetFormatPr defaultColWidth="9.140625" defaultRowHeight="12.75"/>
  <cols>
    <col min="1" max="1" width="3.8515625" style="0" customWidth="1"/>
    <col min="2" max="2" width="11.7109375" style="0" customWidth="1"/>
    <col min="3" max="3" width="27.57421875" style="0" customWidth="1"/>
    <col min="4" max="4" width="46.28125" style="0" customWidth="1"/>
    <col min="5" max="5" width="30.7109375" style="0" customWidth="1"/>
  </cols>
  <sheetData>
    <row r="1" spans="2:4" ht="47.25" customHeight="1">
      <c r="B1" s="42"/>
      <c r="C1" s="112" t="s">
        <v>195</v>
      </c>
      <c r="D1" s="112"/>
    </row>
    <row r="2" spans="2:4" ht="10.5" customHeight="1">
      <c r="B2" s="42"/>
      <c r="C2" s="112"/>
      <c r="D2" s="112"/>
    </row>
    <row r="3" spans="2:4" ht="18" customHeight="1">
      <c r="B3" s="42"/>
      <c r="C3" s="112"/>
      <c r="D3" s="112"/>
    </row>
    <row r="4" spans="2:4" ht="18" customHeight="1">
      <c r="B4" s="42"/>
      <c r="C4" s="112"/>
      <c r="D4" s="112"/>
    </row>
    <row r="5" spans="2:4" ht="15.75" customHeight="1">
      <c r="B5" s="42"/>
      <c r="C5" s="112"/>
      <c r="D5" s="112"/>
    </row>
    <row r="7" spans="2:4" ht="37.5" customHeight="1">
      <c r="B7" s="133" t="s">
        <v>196</v>
      </c>
      <c r="C7" s="133"/>
      <c r="D7" s="133"/>
    </row>
    <row r="9" spans="2:4" ht="32.25" customHeight="1">
      <c r="B9" s="114" t="s">
        <v>154</v>
      </c>
      <c r="C9" s="114"/>
      <c r="D9" s="115" t="s">
        <v>192</v>
      </c>
    </row>
    <row r="10" spans="2:4" ht="63.75" customHeight="1">
      <c r="B10" s="46" t="s">
        <v>191</v>
      </c>
      <c r="C10" s="37" t="s">
        <v>164</v>
      </c>
      <c r="D10" s="115"/>
    </row>
    <row r="11" spans="2:4" ht="15.75">
      <c r="B11" s="45">
        <v>1</v>
      </c>
      <c r="C11" s="45">
        <v>2</v>
      </c>
      <c r="D11" s="45">
        <v>3</v>
      </c>
    </row>
    <row r="12" spans="2:4" ht="27" customHeight="1">
      <c r="B12" s="116">
        <v>902</v>
      </c>
      <c r="C12" s="116"/>
      <c r="D12" s="116" t="s">
        <v>197</v>
      </c>
    </row>
    <row r="13" spans="2:4" ht="9.75" customHeight="1">
      <c r="B13" s="116"/>
      <c r="C13" s="116"/>
      <c r="D13" s="116"/>
    </row>
    <row r="14" spans="2:4" ht="79.5" customHeight="1">
      <c r="B14" s="116">
        <v>902</v>
      </c>
      <c r="C14" s="116" t="s">
        <v>198</v>
      </c>
      <c r="D14" s="117" t="s">
        <v>199</v>
      </c>
    </row>
    <row r="15" spans="2:4" ht="12.75">
      <c r="B15" s="116"/>
      <c r="C15" s="116"/>
      <c r="D15" s="104"/>
    </row>
  </sheetData>
  <mergeCells count="10">
    <mergeCell ref="B14:B15"/>
    <mergeCell ref="C14:C15"/>
    <mergeCell ref="D14:D15"/>
    <mergeCell ref="B12:B13"/>
    <mergeCell ref="C12:C13"/>
    <mergeCell ref="D12:D13"/>
    <mergeCell ref="C1:D5"/>
    <mergeCell ref="B7:D7"/>
    <mergeCell ref="B9:C9"/>
    <mergeCell ref="D9:D10"/>
  </mergeCells>
  <printOptions/>
  <pageMargins left="0.75" right="0.44" top="0.5" bottom="1" header="0.36"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D29"/>
  <sheetViews>
    <sheetView workbookViewId="0" topLeftCell="A6">
      <selection activeCell="A27" sqref="A27:IV28"/>
    </sheetView>
  </sheetViews>
  <sheetFormatPr defaultColWidth="9.140625" defaultRowHeight="12.75"/>
  <cols>
    <col min="1" max="1" width="2.28125" style="0" customWidth="1"/>
    <col min="2" max="2" width="12.140625" style="0" customWidth="1"/>
    <col min="3" max="3" width="27.57421875" style="0" customWidth="1"/>
    <col min="4" max="4" width="101.421875" style="0" customWidth="1"/>
    <col min="5" max="5" width="30.7109375" style="0" customWidth="1"/>
  </cols>
  <sheetData>
    <row r="1" spans="2:4" ht="47.25" customHeight="1">
      <c r="B1" s="42"/>
      <c r="C1" s="112" t="s">
        <v>194</v>
      </c>
      <c r="D1" s="112"/>
    </row>
    <row r="2" spans="2:4" ht="10.5" customHeight="1">
      <c r="B2" s="42"/>
      <c r="C2" s="112"/>
      <c r="D2" s="112"/>
    </row>
    <row r="3" spans="2:4" ht="18" customHeight="1">
      <c r="B3" s="42"/>
      <c r="C3" s="112"/>
      <c r="D3" s="112"/>
    </row>
    <row r="4" spans="2:4" ht="18" customHeight="1">
      <c r="B4" s="42"/>
      <c r="C4" s="112"/>
      <c r="D4" s="112"/>
    </row>
    <row r="5" spans="2:4" ht="21.75" customHeight="1">
      <c r="B5" s="42"/>
      <c r="C5" s="112"/>
      <c r="D5" s="112"/>
    </row>
    <row r="7" spans="2:4" ht="37.5" customHeight="1">
      <c r="B7" s="133" t="s">
        <v>193</v>
      </c>
      <c r="C7" s="133"/>
      <c r="D7" s="133"/>
    </row>
    <row r="9" spans="2:4" ht="32.25" customHeight="1">
      <c r="B9" s="114" t="s">
        <v>154</v>
      </c>
      <c r="C9" s="114"/>
      <c r="D9" s="115" t="s">
        <v>192</v>
      </c>
    </row>
    <row r="10" spans="2:4" ht="47.25" customHeight="1">
      <c r="B10" s="46" t="s">
        <v>191</v>
      </c>
      <c r="C10" s="37" t="s">
        <v>164</v>
      </c>
      <c r="D10" s="115"/>
    </row>
    <row r="11" spans="2:4" ht="15.75">
      <c r="B11" s="45">
        <v>1</v>
      </c>
      <c r="C11" s="45">
        <v>2</v>
      </c>
      <c r="D11" s="45">
        <v>3</v>
      </c>
    </row>
    <row r="12" spans="2:4" ht="27" customHeight="1">
      <c r="B12" s="105">
        <v>815</v>
      </c>
      <c r="C12" s="136"/>
      <c r="D12" s="106" t="s">
        <v>165</v>
      </c>
    </row>
    <row r="13" spans="2:4" ht="9.75" customHeight="1">
      <c r="B13" s="105"/>
      <c r="C13" s="136"/>
      <c r="D13" s="106"/>
    </row>
    <row r="14" spans="2:4" ht="73.5" customHeight="1">
      <c r="B14" s="1">
        <v>815</v>
      </c>
      <c r="C14" s="1" t="s">
        <v>166</v>
      </c>
      <c r="D14" s="12" t="s">
        <v>167</v>
      </c>
    </row>
    <row r="15" spans="2:4" ht="37.5">
      <c r="B15" s="2">
        <v>182</v>
      </c>
      <c r="C15" s="1"/>
      <c r="D15" s="40" t="s">
        <v>168</v>
      </c>
    </row>
    <row r="16" spans="2:4" ht="74.25" customHeight="1">
      <c r="B16" s="1">
        <v>182</v>
      </c>
      <c r="C16" s="1" t="s">
        <v>169</v>
      </c>
      <c r="D16" s="12" t="s">
        <v>170</v>
      </c>
    </row>
    <row r="17" spans="2:4" ht="90" customHeight="1">
      <c r="B17" s="1">
        <v>182</v>
      </c>
      <c r="C17" s="1" t="s">
        <v>171</v>
      </c>
      <c r="D17" s="12" t="s">
        <v>172</v>
      </c>
    </row>
    <row r="18" spans="2:4" ht="27.75" customHeight="1">
      <c r="B18" s="136">
        <v>182</v>
      </c>
      <c r="C18" s="110" t="s">
        <v>173</v>
      </c>
      <c r="D18" s="107" t="s">
        <v>174</v>
      </c>
    </row>
    <row r="19" spans="2:4" ht="12.75">
      <c r="B19" s="136"/>
      <c r="C19" s="111"/>
      <c r="D19" s="107"/>
    </row>
    <row r="20" spans="2:4" ht="37.5">
      <c r="B20" s="1">
        <v>182</v>
      </c>
      <c r="C20" s="1" t="s">
        <v>175</v>
      </c>
      <c r="D20" s="43" t="s">
        <v>176</v>
      </c>
    </row>
    <row r="21" spans="2:4" ht="34.5" customHeight="1">
      <c r="B21" s="1">
        <v>182</v>
      </c>
      <c r="C21" s="1" t="s">
        <v>288</v>
      </c>
      <c r="D21" s="44" t="s">
        <v>177</v>
      </c>
    </row>
    <row r="22" spans="2:4" ht="39.75" customHeight="1">
      <c r="B22" s="1">
        <v>182</v>
      </c>
      <c r="C22" s="1" t="s">
        <v>178</v>
      </c>
      <c r="D22" s="43" t="s">
        <v>179</v>
      </c>
    </row>
    <row r="23" spans="2:4" ht="54.75" customHeight="1">
      <c r="B23" s="1">
        <v>182</v>
      </c>
      <c r="C23" s="1" t="s">
        <v>290</v>
      </c>
      <c r="D23" s="43" t="s">
        <v>180</v>
      </c>
    </row>
    <row r="24" spans="2:4" ht="18.75">
      <c r="B24" s="1">
        <v>182</v>
      </c>
      <c r="C24" s="1" t="s">
        <v>181</v>
      </c>
      <c r="D24" s="43" t="s">
        <v>182</v>
      </c>
    </row>
    <row r="25" spans="2:4" ht="34.5" customHeight="1">
      <c r="B25" s="1">
        <v>182</v>
      </c>
      <c r="C25" s="1" t="s">
        <v>183</v>
      </c>
      <c r="D25" s="43" t="s">
        <v>184</v>
      </c>
    </row>
    <row r="26" spans="2:4" ht="34.5" customHeight="1">
      <c r="B26" s="1">
        <v>182</v>
      </c>
      <c r="C26" s="1" t="s">
        <v>185</v>
      </c>
      <c r="D26" s="43" t="s">
        <v>186</v>
      </c>
    </row>
    <row r="27" spans="2:4" ht="39.75" customHeight="1">
      <c r="B27" s="136">
        <v>182</v>
      </c>
      <c r="C27" s="136" t="s">
        <v>187</v>
      </c>
      <c r="D27" s="107" t="s">
        <v>188</v>
      </c>
    </row>
    <row r="28" spans="2:4" ht="12.75">
      <c r="B28" s="136"/>
      <c r="C28" s="136"/>
      <c r="D28" s="107"/>
    </row>
    <row r="29" spans="2:4" ht="54" customHeight="1">
      <c r="B29" s="1">
        <v>182</v>
      </c>
      <c r="C29" s="1" t="s">
        <v>189</v>
      </c>
      <c r="D29" s="43" t="s">
        <v>190</v>
      </c>
    </row>
  </sheetData>
  <mergeCells count="13">
    <mergeCell ref="B18:B19"/>
    <mergeCell ref="D18:D19"/>
    <mergeCell ref="B27:B28"/>
    <mergeCell ref="C27:C28"/>
    <mergeCell ref="D27:D28"/>
    <mergeCell ref="C18:C19"/>
    <mergeCell ref="C1:D5"/>
    <mergeCell ref="B7:D7"/>
    <mergeCell ref="B12:B13"/>
    <mergeCell ref="D12:D13"/>
    <mergeCell ref="B9:C9"/>
    <mergeCell ref="D9:D10"/>
    <mergeCell ref="C12:C13"/>
  </mergeCells>
  <printOptions/>
  <pageMargins left="0.4" right="0.22" top="0.78" bottom="0.21" header="0.54" footer="0.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E17"/>
  <sheetViews>
    <sheetView workbookViewId="0" topLeftCell="A1">
      <selection activeCell="I16" sqref="I16"/>
    </sheetView>
  </sheetViews>
  <sheetFormatPr defaultColWidth="9.140625" defaultRowHeight="12.75"/>
  <cols>
    <col min="1" max="1" width="2.57421875" style="0" customWidth="1"/>
    <col min="2" max="2" width="4.140625" style="0" customWidth="1"/>
    <col min="3" max="3" width="5.57421875" style="0" customWidth="1"/>
    <col min="4" max="4" width="29.7109375" style="0" customWidth="1"/>
    <col min="5" max="5" width="46.8515625" style="0" customWidth="1"/>
  </cols>
  <sheetData>
    <row r="1" spans="2:5" ht="47.25" customHeight="1">
      <c r="B1" s="42"/>
      <c r="D1" s="112" t="s">
        <v>161</v>
      </c>
      <c r="E1" s="112"/>
    </row>
    <row r="2" spans="2:5" ht="18" customHeight="1">
      <c r="B2" s="42"/>
      <c r="D2" s="112"/>
      <c r="E2" s="112"/>
    </row>
    <row r="3" spans="2:5" ht="18" customHeight="1">
      <c r="B3" s="42"/>
      <c r="D3" s="112"/>
      <c r="E3" s="112"/>
    </row>
    <row r="4" spans="2:5" ht="18" customHeight="1">
      <c r="B4" s="42"/>
      <c r="D4" s="112"/>
      <c r="E4" s="112"/>
    </row>
    <row r="5" spans="2:5" ht="15.75" customHeight="1">
      <c r="B5" s="42"/>
      <c r="D5" s="112"/>
      <c r="E5" s="112"/>
    </row>
    <row r="6" spans="2:5" ht="15.75" customHeight="1">
      <c r="B6" s="42"/>
      <c r="D6" s="38"/>
      <c r="E6" s="38"/>
    </row>
    <row r="7" spans="2:5" ht="51.75" customHeight="1">
      <c r="B7" s="108" t="s">
        <v>163</v>
      </c>
      <c r="C7" s="108"/>
      <c r="D7" s="108"/>
      <c r="E7" s="108"/>
    </row>
    <row r="9" spans="2:5" ht="21" customHeight="1">
      <c r="B9" s="114" t="s">
        <v>154</v>
      </c>
      <c r="C9" s="114"/>
      <c r="D9" s="114"/>
      <c r="E9" s="114" t="s">
        <v>155</v>
      </c>
    </row>
    <row r="10" spans="2:5" ht="33.75" customHeight="1">
      <c r="B10" s="114"/>
      <c r="C10" s="114"/>
      <c r="D10" s="114"/>
      <c r="E10" s="114"/>
    </row>
    <row r="11" spans="2:5" ht="17.25" customHeight="1">
      <c r="B11" s="114" t="s">
        <v>162</v>
      </c>
      <c r="C11" s="114"/>
      <c r="D11" s="114" t="s">
        <v>156</v>
      </c>
      <c r="E11" s="114"/>
    </row>
    <row r="12" spans="2:5" ht="17.25" customHeight="1">
      <c r="B12" s="114"/>
      <c r="C12" s="114"/>
      <c r="D12" s="114"/>
      <c r="E12" s="114"/>
    </row>
    <row r="13" spans="2:5" ht="17.25" customHeight="1">
      <c r="B13" s="114"/>
      <c r="C13" s="114"/>
      <c r="D13" s="114"/>
      <c r="E13" s="114"/>
    </row>
    <row r="14" spans="2:5" ht="21" customHeight="1">
      <c r="B14" s="116">
        <v>1</v>
      </c>
      <c r="C14" s="116"/>
      <c r="D14" s="41">
        <v>2</v>
      </c>
      <c r="E14" s="1">
        <v>3</v>
      </c>
    </row>
    <row r="15" spans="2:5" ht="55.5" customHeight="1">
      <c r="B15" s="58">
        <v>951</v>
      </c>
      <c r="C15" s="58"/>
      <c r="D15" s="41"/>
      <c r="E15" s="2" t="s">
        <v>108</v>
      </c>
    </row>
    <row r="16" spans="2:5" ht="55.5" customHeight="1">
      <c r="B16" s="116">
        <v>951</v>
      </c>
      <c r="C16" s="116"/>
      <c r="D16" s="41" t="s">
        <v>157</v>
      </c>
      <c r="E16" s="1" t="s">
        <v>158</v>
      </c>
    </row>
    <row r="17" spans="2:5" ht="55.5" customHeight="1">
      <c r="B17" s="116">
        <v>951</v>
      </c>
      <c r="C17" s="116"/>
      <c r="D17" s="41" t="s">
        <v>159</v>
      </c>
      <c r="E17" s="1" t="s">
        <v>160</v>
      </c>
    </row>
  </sheetData>
  <mergeCells count="10">
    <mergeCell ref="D1:E5"/>
    <mergeCell ref="B7:E7"/>
    <mergeCell ref="B14:C14"/>
    <mergeCell ref="B15:C15"/>
    <mergeCell ref="B16:C16"/>
    <mergeCell ref="B17:C17"/>
    <mergeCell ref="E9:E13"/>
    <mergeCell ref="B11:C13"/>
    <mergeCell ref="D11:D13"/>
    <mergeCell ref="B9:D10"/>
  </mergeCells>
  <printOptions/>
  <pageMargins left="0.75" right="0.41"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2012-11-02T13:31:53Z</cp:lastPrinted>
  <dcterms:created xsi:type="dcterms:W3CDTF">1996-10-08T23:32:33Z</dcterms:created>
  <dcterms:modified xsi:type="dcterms:W3CDTF">2012-11-27T09:51:41Z</dcterms:modified>
  <cp:category/>
  <cp:version/>
  <cp:contentType/>
  <cp:contentStatus/>
</cp:coreProperties>
</file>